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506" windowWidth="9720" windowHeight="6795" tabRatio="601" firstSheet="12" activeTab="13"/>
  </bookViews>
  <sheets>
    <sheet name="CONSUMO SUMINISTROS DE OFICINA" sheetId="1" state="hidden" r:id="rId1"/>
    <sheet name=" CONSUMO SUMINISTROS DE COMPUTA" sheetId="2" state="hidden" r:id="rId2"/>
    <sheet name="Hoja1" sheetId="3" state="hidden" r:id="rId3"/>
    <sheet name="Hoja2" sheetId="4" state="hidden" r:id="rId4"/>
    <sheet name="Hoja3" sheetId="5" state="hidden" r:id="rId5"/>
    <sheet name="Hoja7" sheetId="6" state="hidden" r:id="rId6"/>
    <sheet name="Hoja4" sheetId="7" state="hidden" r:id="rId7"/>
    <sheet name="Hoja5" sheetId="8" state="hidden" r:id="rId8"/>
    <sheet name="Hoja6" sheetId="9" state="hidden" r:id="rId9"/>
    <sheet name="Hoja 8" sheetId="10" state="hidden" r:id="rId10"/>
    <sheet name="ÚTILES DE OFICINA" sheetId="11" r:id="rId11"/>
    <sheet name="INSUMOS COMPUTADOR" sheetId="12" r:id="rId12"/>
    <sheet name="INSUMOS PARA FOTOCOPIADORA" sheetId="13" r:id="rId13"/>
    <sheet name="ELEMENTOS DE ASEO Y CATEFERIA" sheetId="14" r:id="rId14"/>
    <sheet name="GRAFICAS" sheetId="15" r:id="rId15"/>
  </sheets>
  <definedNames>
    <definedName name="_xlnm.Print_Area" localSheetId="1">' CONSUMO SUMINISTROS DE COMPUTA'!$A$1:$AB$44</definedName>
    <definedName name="_xlnm.Print_Area" localSheetId="0">'CONSUMO SUMINISTROS DE OFICINA'!$A$10:$AB$108</definedName>
    <definedName name="_xlnm.Print_Area" localSheetId="11">'INSUMOS COMPUTADOR'!$A$1:$J$56</definedName>
    <definedName name="_xlnm.Print_Area" localSheetId="12">'INSUMOS PARA FOTOCOPIADORA'!$A$1:$J$12</definedName>
    <definedName name="_xlnm.Print_Area" localSheetId="10">'ÚTILES DE OFICINA'!$A$1:$J$103</definedName>
    <definedName name="_xlnm.Print_Titles" localSheetId="1">' CONSUMO SUMINISTROS DE COMPUTA'!$A:$B,' CONSUMO SUMINISTROS DE COMPUTA'!$1:$10</definedName>
    <definedName name="_xlnm.Print_Titles" localSheetId="0">'CONSUMO SUMINISTROS DE OFICINA'!$A:$B,'CONSUMO SUMINISTROS DE OFICINA'!$1:$9</definedName>
    <definedName name="_xlnm.Print_Titles" localSheetId="4">'Hoja3'!$A:$B</definedName>
    <definedName name="_xlnm.Print_Titles" localSheetId="11">'INSUMOS COMPUTADOR'!$A:$C,'INSUMOS COMPUTADOR'!$1:$4</definedName>
    <definedName name="_xlnm.Print_Titles" localSheetId="12">'INSUMOS PARA FOTOCOPIADORA'!$A:$C,'INSUMOS PARA FOTOCOPIADORA'!$1:$4</definedName>
    <definedName name="_xlnm.Print_Titles" localSheetId="10">'ÚTILES DE OFICINA'!$A:$C,'ÚTILES DE OFICINA'!$1:$4</definedName>
  </definedNames>
  <calcPr fullCalcOnLoad="1"/>
</workbook>
</file>

<file path=xl/sharedStrings.xml><?xml version="1.0" encoding="utf-8"?>
<sst xmlns="http://schemas.openxmlformats.org/spreadsheetml/2006/main" count="1094" uniqueCount="449">
  <si>
    <t>UTILES DE OFICINA</t>
  </si>
  <si>
    <t>Cajas</t>
  </si>
  <si>
    <t>Unidad</t>
  </si>
  <si>
    <t>Rollo</t>
  </si>
  <si>
    <t>INSUMOS PARA COMPUTADOR</t>
  </si>
  <si>
    <t>CINTA.IMP.EPSON FX 1050-1170-1800-8766/8000/5000</t>
  </si>
  <si>
    <t>CINTA IMPRESORA EPSON LQ 2170</t>
  </si>
  <si>
    <t>TINTA IMPRESORA LEXMARK COLOR  (REF 12A1980)</t>
  </si>
  <si>
    <t>TINTA IMPRESORA LEXMARK NEGRO (REF 12A1970)</t>
  </si>
  <si>
    <t>TONER IMPRESORA LASER HEWLETT PACKARD 5P, 5MP, 6, 6MP  (REF-HP C3903A)</t>
  </si>
  <si>
    <t>TONER IMPRESORA LASER HEWLETT PACKARD 4Si, 4SiMX  (REF-HP 92291A)</t>
  </si>
  <si>
    <t>TONER IMPRESORA LASER HEWLETT PACKARD 8100,8100N, 8100DN, 8150  (REF-HP C4182X)</t>
  </si>
  <si>
    <t>TONER IMPRESORA LASER HEWLETT PACKARD 2100, 2100M, 2100TN, 2200  (REF-HP C4096A)</t>
  </si>
  <si>
    <t>TONER IMPRESORA LASER HEWLETT PACKARD 1100, 1100A  (REF-HP C4092A)</t>
  </si>
  <si>
    <t>TONER IMPRESORA LASER HEWLETT PACKARD 4500, 4500N, 4500DN, 4550, 4550N, 4550DN  (REF-HP C4191A NEGRO)</t>
  </si>
  <si>
    <t>TONER IMPRESORA LASER HEWLETT PACKARD 4500, 4500N, 4500DN, 4550, 4550N, 4550DN  (REF-HP C4192A CYAN)</t>
  </si>
  <si>
    <t>TONER IMPRESORA LASER HEWLETT PACKARD 4500, 4500N, 4500DN, 4550, 4550N, 4550DN  (REF-HP C4193A MAGENTA)</t>
  </si>
  <si>
    <t>TONER IMPRESORA LASER HEWLETT PACKARD 4500, 4500N, 4500DN, 4550, 4550N, 4550DN  (REF-HP C4194A AMARILLO)</t>
  </si>
  <si>
    <t>TONER IMPRESORA LASER HEWLETT PACKARD 5Si, 5SiMX, 8000,8000N, 8000DN  (REF-HP C3909A)</t>
  </si>
  <si>
    <t xml:space="preserve">CARTUCHO TINTA IMPRESORA DESKJET HEWLLET PACKARD 400, 500, 500C, 540, 550C, 560C (REF-HP 51625A COLOR) </t>
  </si>
  <si>
    <t xml:space="preserve">CARTUCHO TINTA IMPRESORA DESKJET HEWLLET PACKARD 600, 660C, 670C, 680C, 690C, 692C, 693C, 695C (REF-HP 51629A NEGRO) </t>
  </si>
  <si>
    <t xml:space="preserve">CARTUCHO TINTA IMPRESORA DESKJET HEWLLET PACKARD 710C, 720C, 820C, 850C, 870, 880C, 890C, 990C, 1100C, 1120C (REF-HP 51645A NEGRO) </t>
  </si>
  <si>
    <t xml:space="preserve">CARTUCHO TINTA IMPRESORA DESKJET HEWLLET PACKARD 820C, 850C, 870, 880C, 1100C, 1120C (REF-HP 51641A COLOR) </t>
  </si>
  <si>
    <t xml:space="preserve">CARTUCHO TINTA IMPRESORA DESKJET HEWLLET PACKARD 710C, 720C, 810C, 880C, 890C, 1100C, 1120C (REF-HP C1823D COLOR) </t>
  </si>
  <si>
    <t>Caja</t>
  </si>
  <si>
    <t>VALOR UNITARIO</t>
  </si>
  <si>
    <t xml:space="preserve">VALOR UNITARIO CON IVA </t>
  </si>
  <si>
    <t>Paquete x10</t>
  </si>
  <si>
    <t>ACETATOS TAMAÑO CARTA PARA FOTOCOPIADORA</t>
  </si>
  <si>
    <t>BANDAS DE CAUCHO REF: 22</t>
  </si>
  <si>
    <t>CASETTES AUDIO 90 MINUTOS</t>
  </si>
  <si>
    <t>CINTA EMPAQUE 48*40 MTS TRANSPARENTE</t>
  </si>
  <si>
    <t>GANCHOS LEGAJADOR PLASTICO INSTITUCIONAL</t>
  </si>
  <si>
    <t>GRAPA COBRIZADA PARA COSEDORA STANDAR</t>
  </si>
  <si>
    <t>MARCADORES SECOS O BORRABLES VARIOS COLORES</t>
  </si>
  <si>
    <t>SOBRES MANILA EXTRAOFICIO 30X42 CM 65 GRS</t>
  </si>
  <si>
    <t>SOBRES MANILA OFICIO 25X35 CM 65 GRS</t>
  </si>
  <si>
    <t>SOBRES MANILA CARTA 25X31 CM 65 GRS</t>
  </si>
  <si>
    <t>TINTA NEGRA PARA SELLOS</t>
  </si>
  <si>
    <t>Paquete x 6</t>
  </si>
  <si>
    <t>MARCADOR PERMANENTE VARIOS COLORES</t>
  </si>
  <si>
    <t>Caja X 5000</t>
  </si>
  <si>
    <t>BL X 2</t>
  </si>
  <si>
    <t>PAPEL PARA CALCULADORA 57MM X 28 M</t>
  </si>
  <si>
    <t>Caja x 50 Unid</t>
  </si>
  <si>
    <t>CINTA DE ENMASCARAR 48 X 40 MM</t>
  </si>
  <si>
    <t>TONER PARA FOTOCOPIADORA</t>
  </si>
  <si>
    <t>DEPENDENCIAS</t>
  </si>
  <si>
    <t>CONSOLIDADO  DEPENDENCIAS</t>
  </si>
  <si>
    <t>TOTAL</t>
  </si>
  <si>
    <t>CENTROS DE COSTO</t>
  </si>
  <si>
    <t>20000   Despacho Contralor         Auxiliar</t>
  </si>
  <si>
    <t>33000   Dirección Sector Recursos Naturales y Medio Ambiente</t>
  </si>
  <si>
    <t>14000   Oficina Asesora de Asuntos Disciplinarios</t>
  </si>
  <si>
    <t>50000   Dirección de Responsabilidad Fiscal y Jurisdicción Coactiva</t>
  </si>
  <si>
    <t>35000   Dirección Sector Gobierno</t>
  </si>
  <si>
    <t>40000   Dirección de Economía y Finanzas Distritales</t>
  </si>
  <si>
    <t>13000   Oficina Asesora de Control Interno</t>
  </si>
  <si>
    <t>90000   Auditoría Fiscal ante la Contraloría</t>
  </si>
  <si>
    <t>31000   Dirección Sector Infraestructura y Transporte</t>
  </si>
  <si>
    <t>32000   Dirección Sector Desarrollo Local y Participación Ciudadana</t>
  </si>
  <si>
    <t>23000   Dirección de Informática</t>
  </si>
  <si>
    <t>21000   Dirección de Planeación</t>
  </si>
  <si>
    <t>15000   Oficina Asesora Jurídica</t>
  </si>
  <si>
    <t>22000   Dirección Generación de Tecnología Cooperación Técnica y Capacitación</t>
  </si>
  <si>
    <t>11000   Dirección de Apoyo al Despacho</t>
  </si>
  <si>
    <t>34000   Dirección Sector Educación, Cultura, Recreación y Deporte</t>
  </si>
  <si>
    <t>16000   Dirección Administrativa y Fianciera</t>
  </si>
  <si>
    <t>36000   Dirección Sector Servicios Públicos</t>
  </si>
  <si>
    <t>12000   Oficina Asesora de Comunicaciones</t>
  </si>
  <si>
    <t>17000   Dirección de Talento Humano</t>
  </si>
  <si>
    <t>33000   Dirección Sector Salud y Bienestar Social</t>
  </si>
  <si>
    <t>16100   Subdirección Financiera</t>
  </si>
  <si>
    <t>16200   Subdirección de Servicios Administrativos</t>
  </si>
  <si>
    <t>16300   Subdirección de Recursos Materiales</t>
  </si>
  <si>
    <t>16301   Almacén e Inventarios</t>
  </si>
  <si>
    <t>Unidad de medida</t>
  </si>
  <si>
    <t>VALOR UNITARIO MAS IVA</t>
  </si>
  <si>
    <t>VALOR TOTAL</t>
  </si>
  <si>
    <t>PILAS ALKALINAS "AA" PEQUEÑA</t>
  </si>
  <si>
    <t>PILAS ALKALINAS "AAA" PEQUEÑA</t>
  </si>
  <si>
    <t>Caja x 100 Unid</t>
  </si>
  <si>
    <t xml:space="preserve">Caja x 100 </t>
  </si>
  <si>
    <t>BANDAS VELOBIND (JUEGO DE 4 PINES COLOR NEGRO)</t>
  </si>
  <si>
    <t>Paquete x 20</t>
  </si>
  <si>
    <t xml:space="preserve">CARATULA PLASTIFLEX TRANSPARENTE TAMAÑO CARTA </t>
  </si>
  <si>
    <t>Paquete x 40</t>
  </si>
  <si>
    <t>CARATULA LISA PLASTIFICADA TAM.CARTA PAQUETE X 20 JUEGOS COLOR NEGRO</t>
  </si>
  <si>
    <t>CINTA BICOLOR PARA CALCULADORA</t>
  </si>
  <si>
    <t xml:space="preserve">CINTA MAGICA 810 </t>
  </si>
  <si>
    <t xml:space="preserve"> Caja x 100 und</t>
  </si>
  <si>
    <t xml:space="preserve"> Caja x 50 und</t>
  </si>
  <si>
    <t>ACETATOS IMPRESORA INJET TAMAÑO CARTA</t>
  </si>
  <si>
    <t>ANILLO ENCUADERNACION PLAST. RED. 6M.M. T.CARTA</t>
  </si>
  <si>
    <t>ANILLO ENCUADERNACION PLAST. RED. 9M.M. T.CARTA</t>
  </si>
  <si>
    <t>ANILLO ENCUADERNACION PLAST. RED. 14 MM T.CARTA</t>
  </si>
  <si>
    <t>ANILLO ENCUADERNACION PLAST. RED. 18 MM T.CARTA</t>
  </si>
  <si>
    <t>ANILLO ENCUADERNACION PLAST. RED. 25 MM T.CARTA</t>
  </si>
  <si>
    <t>ANILLO ENCUADERNACION PLAST. RED. 39 MM T.CARTA</t>
  </si>
  <si>
    <t>ANILLO ENCUADERNACION PLAST. RED. 50 MM T.CARTA</t>
  </si>
  <si>
    <t>Paquete x20</t>
  </si>
  <si>
    <t>Paquete x 4</t>
  </si>
  <si>
    <t>BORRADOR PARA TABLERO PORCENALIZADO</t>
  </si>
  <si>
    <t>BORRADORES NATAS PZ-20 COLOR BLANCO</t>
  </si>
  <si>
    <t>CARPETA CELUGUIA HORIZONTAL CARTON T.OFICIO X 300 GRS</t>
  </si>
  <si>
    <t>BISTURÍES GRANDES CUCHILLA CORREDIZA Y CAMBIABLE</t>
  </si>
  <si>
    <t>BISTURÍES PEQUEÑOS CUCHILLA CORREDIZA Y CAMBIABLE</t>
  </si>
  <si>
    <t>CARPETA COLGANTE AZUL T. OFICIO X 300 GRS</t>
  </si>
  <si>
    <t>CARATULA PLASTIFICADA TAMAÑO OFICIO COLORES SURTIDOS</t>
  </si>
  <si>
    <t>CARATULA PLASTIFICADA TAMAÑO CARTA COLORES SURTIDOS</t>
  </si>
  <si>
    <t xml:space="preserve">CARTULINA TAMAÑO CARTA COLORES SURTIDOS </t>
  </si>
  <si>
    <t>CARTULINA TAMAÑO OFICIO COLORES SURTIDOS</t>
  </si>
  <si>
    <t>CASETTE VIDEO T-120 HQ</t>
  </si>
  <si>
    <t>CINTA ADHESIVA TRANSPARENTE 12 MM x40 M</t>
  </si>
  <si>
    <t>CORRECTOR LIQUIDO BLANCO FLUID  X 30 GRS</t>
  </si>
  <si>
    <t>ESFERO TINTA NEGRA CUERPO PLASTICO TUB. CON TAPA</t>
  </si>
  <si>
    <t xml:space="preserve">FOLDERES AZ TAMAÑO OFICIO PASTA CARTON RIGIDO CON HERRAJE DE PALANCA Y PISADOR CAPACIDAD 500 HOJAS </t>
  </si>
  <si>
    <t>FORMAS CONTINUAS 10 5/8X11 A UNA PARTE BLANCO 60 GRS</t>
  </si>
  <si>
    <t>FORMAS CONTINUAS 14 7/8X11 A 1P RAYADO BOND 60 GRS</t>
  </si>
  <si>
    <t>Caja X 3000</t>
  </si>
  <si>
    <t>GANCHOS CLIPS ESTANDAR INSTITUCIONAL</t>
  </si>
  <si>
    <t>GANCHOS MARIPOSA No. 2 STANDAR</t>
  </si>
  <si>
    <t>GRAPA PARA COSEDORA INDUSTRIAL RAP 9/8 (SK. 23/8)</t>
  </si>
  <si>
    <t>Caja X 1000</t>
  </si>
  <si>
    <t>Caja x 20</t>
  </si>
  <si>
    <t xml:space="preserve">LAPIZ  CON BORRADOR MINA NEGRA No. 2 </t>
  </si>
  <si>
    <t>BLOCK PERIODICO TAMAÑO CARTA 50 HOJAS</t>
  </si>
  <si>
    <t>BLOCK CARTA RAYAS AMARILLO 50 HOJAS BOND 60 GRS</t>
  </si>
  <si>
    <t>FORMAS CONTINUAS 9 1/2X11 UNA PARTE BLANCO BOND 60 GRS</t>
  </si>
  <si>
    <t>LIBRETA FONOMEMOS PARA 400 MENSAJES</t>
  </si>
  <si>
    <t>BLOCK  ANALISIS 7 COLUMNAS SIN DETALLE BOND 60 GRS 50 HOJAS</t>
  </si>
  <si>
    <t>BLOCK  ANALISIS 7 COLUMNAS CON DETALLE BOND 60 GRS 50 HOJAS</t>
  </si>
  <si>
    <t>BLOCK  ANALISIS 10 COLUMNAS CON DETALLE BOND 60 GRS 50 HOJAS</t>
  </si>
  <si>
    <t>BLOCK  ANALISIS 12 COLUMNAS CON DETALLE BOND 60 GRS 50 HOJAS</t>
  </si>
  <si>
    <t>BLOCK  ANALISIS 14 COLUMNAS CON DETALLE BOND 60 GRS 50 HOJAS</t>
  </si>
  <si>
    <t>BLOCK  ANALISIS 18 COLUMNAS CON DETALLE BOND 60 GRS 50 HOJAS</t>
  </si>
  <si>
    <t>BLOCK PAPEL PAPEL CUADRICULADO TAMAÑO CARTA 50 HOJAS</t>
  </si>
  <si>
    <t xml:space="preserve">LIBRETA TAQUIGRAFIA BOND 70 HOJAS BLANCO CON RAYAS ESPIRAL </t>
  </si>
  <si>
    <t>LIBROS DE RADICACION 200 FOLIOS RAYADO</t>
  </si>
  <si>
    <t>LIBROS DE RADICACION 600 FOLIOS RAYADO</t>
  </si>
  <si>
    <t>PEGANTE EN BARRA X 20 GRS PARA PAPEL, CARTON, CARTULINA</t>
  </si>
  <si>
    <t>PAPEL FOTOCOPIADORA CARTA 75 GRS ALTA BLANCURA</t>
  </si>
  <si>
    <t xml:space="preserve">PAPEL FOTOCOPIADORA OFICIO 75 GRS ALTA BLANCURA </t>
  </si>
  <si>
    <t>Resma x 500 h.</t>
  </si>
  <si>
    <t>PAPEL TERMICO BLANCO PARA FAX 210 MM X 30 M EMPAQUE INDIVID</t>
  </si>
  <si>
    <t>PEGANTE LIQUIDO INSTANTANEO X 3 GRS</t>
  </si>
  <si>
    <t>NOTA AUTOADHESIVA  - POST-IT TAMAÑO MEDIANO 75 X 75 M.M.</t>
  </si>
  <si>
    <t>RESALTADORES DE TEXTO VARIOS COLORES</t>
  </si>
  <si>
    <t>SACAGANCHO PEQUEÑO METALICO CON BORDES PLASTICOS</t>
  </si>
  <si>
    <t xml:space="preserve">SOBRES CORRESPONDENCIA BLANCO OFICIO 75 GRS. </t>
  </si>
  <si>
    <t>TINTA QUINK NEGRA</t>
  </si>
  <si>
    <t>TINTA NEGRA PARA NUMERADOR</t>
  </si>
  <si>
    <t>Frasco x 28 ml</t>
  </si>
  <si>
    <t xml:space="preserve">Frasco </t>
  </si>
  <si>
    <t>Frasco x 57 ml</t>
  </si>
  <si>
    <t xml:space="preserve">PEGANTE LIQUIDO BLANCO X 250 GRS PARA PAPEL, CARTULINA, CARTON </t>
  </si>
  <si>
    <t>TONER FOTOCOPIADORA RICOH 5535 TIPO 450 REF. 889463 X  415 GRS.</t>
  </si>
  <si>
    <t>TONER FOTOCOPIADORA RICOH 4415 TIPO 410 X  370 GRS.</t>
  </si>
  <si>
    <t>TONER FOTOCOPIADORA GESTETNER 2622S  X 380 GRS.</t>
  </si>
  <si>
    <t>TONER FOTOCOPIADORA GESTETNER 2713-Z X 320 GRS.</t>
  </si>
  <si>
    <t>TONER FOTOCOPIADORA GESTETNER 2727-Z X 415 GRS.</t>
  </si>
  <si>
    <t>TONER FOTOCOPIADORA GESTETNER 2818-Z X 215 GRS.</t>
  </si>
  <si>
    <t>TONER FOTOCOPIADORA KONICA REF 2020 X 125 GRS.</t>
  </si>
  <si>
    <t>TONER FOTOCOPIADORA TOSHIBA REF 1310 3910 X 250 GRS.</t>
  </si>
  <si>
    <t xml:space="preserve">TONNER FOTOCOPIADORA MINOLTA EP 3170 470 X 150 GRS. </t>
  </si>
  <si>
    <t>TONER FOTOCOPIADORA MINOLTA REF EP 2120 x 50 GRS.</t>
  </si>
  <si>
    <t>TINTA NEGRA 600 C.C. CPI 7 PARA DUPLICADOR 5308 X 600 CMS3</t>
  </si>
  <si>
    <t>MASTER PARA DUPLICADOR 5308 x 210 TIROS  C/ U.</t>
  </si>
  <si>
    <t>Caja x 2 unid.</t>
  </si>
  <si>
    <t>CINTA IMPRESORA OKIDATA 591</t>
  </si>
  <si>
    <t>TONER IMPRESORA LASER HEWLETT PACKARD 4, 4M, 4PLUS, 4MP  (REF-HP 92298A)</t>
  </si>
  <si>
    <t>DISKETTE 3.5 ALTA DENSIDAD</t>
  </si>
  <si>
    <t>TONNER CANNON BJ  10 SX</t>
  </si>
  <si>
    <t xml:space="preserve">CARTUCHO TINTA IMPRESORA DESKJET HEWLLET PACKARD 400, 500, 500C, 540, 550C, 560C (REF-HP 51626A NEGRO) </t>
  </si>
  <si>
    <t xml:space="preserve">CARTUCHO TINTA IMPRESORA DESKJET HEWLLET PACKARD 600, 660C, 670C, 680C, 690C, 692C, 693C, 695C (REF-HP 51649A COLOR) </t>
  </si>
  <si>
    <t>CD'S VIRGENES (R/W) RE- GRABABLES</t>
  </si>
  <si>
    <t>CD'S VIRGENES GRABABLES</t>
  </si>
  <si>
    <t xml:space="preserve">CARTUCHO O TONER IMPRESORA OFFICE JET 1170C (REF: 51645 A NEGRO) </t>
  </si>
  <si>
    <t>TONER IMPRESORA LASER HEWLETT PACKARD 2100,2100M, 2100TN, 2200  (REF-HP C4096A)</t>
  </si>
  <si>
    <t>SUBTOTAL</t>
  </si>
  <si>
    <t>VALOR IVA</t>
  </si>
  <si>
    <t>UNIDAD DE MEDIDA</t>
  </si>
  <si>
    <t>CANTIDAD A COMPRAR</t>
  </si>
  <si>
    <t>PAPEL PARA FOTOCOPIADORA</t>
  </si>
  <si>
    <t>Papel fotocopiadora carta 75 Grs alta blancura</t>
  </si>
  <si>
    <t>Papel fotocopiadora oficio 75 Grs alta blancura</t>
  </si>
  <si>
    <t xml:space="preserve">Unidad </t>
  </si>
  <si>
    <t>GANCHOS CLIPS STANDAR INSTITUCIONAL</t>
  </si>
  <si>
    <t>MARCA</t>
  </si>
  <si>
    <t xml:space="preserve">TONNER IMPRESORA LASER OKIDATA OL 810e </t>
  </si>
  <si>
    <t>DISKETTE 3.5 ALTA DENSIDAD 1.44 MB 2HD ETIQUETAS DE IDENTIFICACION - ORIGINAL</t>
  </si>
  <si>
    <t>TONER IMPRESORA LASER HEWLETT PACKARD 5P, 5MP, 6, 6MP  (REF-HP C3903A) ORIGINAL</t>
  </si>
  <si>
    <t>TONER IMPRESORA LASER HEWLETT PACKARD 8100,8100N, 8100DN, 8150  (REF-HP C4182X) ORIGINAL</t>
  </si>
  <si>
    <t>TONER IMPRESORA LASER HEWLETT PACKARD 2100,2100M, 2100TN, 2200  (REF-HP C4096A) ORIGINAL</t>
  </si>
  <si>
    <t>CD'S VIRGENES GRABABLES ORIGINAL</t>
  </si>
  <si>
    <t xml:space="preserve">TONNER IMPRESORA LASER OKIDATA OL 810e ORIGINAL </t>
  </si>
  <si>
    <t>PAPEL FOTOCOPIADORA TAMAÑOM CARTA 75 GRS ALTA BLANCURA</t>
  </si>
  <si>
    <t xml:space="preserve">PAPEL FOTOCOPIADORA TAMAÑO OFICIO 75 GRS ALTA BLANCURA </t>
  </si>
  <si>
    <t>Stock Almacén</t>
  </si>
  <si>
    <t>TONER IMPRESORA LASER HEWLETT PACKARD 2200 DN</t>
  </si>
  <si>
    <t>TONER IMPRESORA LASER HEWLETT PACKARD 1200 SERIES (Ref: C7115 A)</t>
  </si>
  <si>
    <t>TONER NEGRO IMPRESORA LASER HEWLETT PACKARD 4600 PCL6</t>
  </si>
  <si>
    <t>TONER FOTOCOPIADORA XEROX 1025/1038 x 227 GRS.</t>
  </si>
  <si>
    <t>ACETATO PARA FOTOCOPIADORA TAMAÑO CARTA, SIN BANDA</t>
  </si>
  <si>
    <t>ACETATO PARA IMPRESORA INKJET TAMAÑO CARTA , SIN BANDA</t>
  </si>
  <si>
    <t>BANDAS VELOBIND (JUEGO 4 PINES COLOR NEGRO)</t>
  </si>
  <si>
    <t>BLOCK PAPEL AMARILLO RAYADO, CARTA, 50 HOJAS BOND 60 GRS</t>
  </si>
  <si>
    <t>BORRADOR PARA TABLERO ACRILICO, CON BASE EN MADERA</t>
  </si>
  <si>
    <t>CASETTES AUDIO 90 MINUTOS, TAMAÑO 7X11 CM</t>
  </si>
  <si>
    <t>CINTA BICOLOR PARA CALCULADORA, CARRETE UNIVERSAL</t>
  </si>
  <si>
    <t>ESFERO TINTA NEGRA CUERPO PLASTICO TUBULAR CON TAPA</t>
  </si>
  <si>
    <t>LIBRETA FONOMEMOS  PAPEL BOND 60 GRS, PARA 400 MENSAJES</t>
  </si>
  <si>
    <t>PILAS ALKALINAS "AA" PEQUEÑA, VOLTAJE 1.5 V.</t>
  </si>
  <si>
    <t>PILAS ALKALINAS "AAA" PEQUEÑA, VOLTAJE 1.5 V.</t>
  </si>
  <si>
    <t>RESALTADORES DE TEXTO PUNTA GRUESA VARIOS COLORES</t>
  </si>
  <si>
    <t xml:space="preserve">SOBRES CORRESPONDENCIA BLANCO OFICIO 75 GRS, SIN VENTANILLA, SOLAPA UNIVERSAL. </t>
  </si>
  <si>
    <t>TINTA NEGRA PARA SELLOS X 28 ML</t>
  </si>
  <si>
    <t>TINTA PARA NUMERADOR AUTOMÁTICO, X 30 C.C.</t>
  </si>
  <si>
    <t xml:space="preserve"> Caja x50 und.</t>
  </si>
  <si>
    <t xml:space="preserve"> Caja x 50 und.</t>
  </si>
  <si>
    <t>Caja x 100 juegos</t>
  </si>
  <si>
    <t>Paquete x10 unid.</t>
  </si>
  <si>
    <t>Caja x 20 juegos</t>
  </si>
  <si>
    <t>Frasco x 28 Ml</t>
  </si>
  <si>
    <t>Frasco x 30 c.c.</t>
  </si>
  <si>
    <t>TONER HEWLETT PACKARD ORIGINAL PARA IMPRESORA HEWLETT PACKARD  5550 DN (REF-HP C9730A) NEGRO ORIGINAL</t>
  </si>
  <si>
    <t>BORRADOR TIPO NATA  COLOR BLANCO TAMAÑO GRANDE</t>
  </si>
  <si>
    <t>CORRECTOR LIQUIDO BLANCO FLUIDO X 25 ML, CON PINCEL APLICADOR</t>
  </si>
  <si>
    <t>FORMAS CONTINUAS 9 1/2X11 TRES PARTES BLANCO BOND 60 GRS</t>
  </si>
  <si>
    <t>MARBETE PARA FOLDER CELUGUIA COLORES</t>
  </si>
  <si>
    <t>SOBRES MANILA CARTA 25X31 CM 75 GRS</t>
  </si>
  <si>
    <t>SOBRES MANILA OFICIO 25X35 CM 75 GRS</t>
  </si>
  <si>
    <t>SOBRES MANILA EXTRAOFICIO 30X42 CM 75 GRS</t>
  </si>
  <si>
    <t>Paquete x 50 Unid.</t>
  </si>
  <si>
    <t>Caja X 1000 juegos</t>
  </si>
  <si>
    <t>Paquete x 100</t>
  </si>
  <si>
    <t>TONER IMPRESORA LEXMARK T420 DN NEGRO  (REF 12A7410) ORIIGINAL</t>
  </si>
  <si>
    <t>TONER IMPRESORA LEXMARK T630 DN NEGRO  (REF 12A7460) ORIIGINAL</t>
  </si>
  <si>
    <t>TONER IMPRESORA LEXMARK C 760 DN (REF 15G041K - NEGRO) ORIGINAL</t>
  </si>
  <si>
    <t>TONER IMPRESORA LEXMARK C 760 DN (REF 15G041C - CYAN) ORIGINAL</t>
  </si>
  <si>
    <t>TONER IMPRESORA LEXMARK C 760 DN (REF 15G041M - MAGENTA) ORIGINAL</t>
  </si>
  <si>
    <t>TONER IMPRESORA LEXMARK C 760 DN (REF 15G041Y - YELLOW) ORIGINAL</t>
  </si>
  <si>
    <t>TONNER CANNON BJ  10 SX  ORIGINAL</t>
  </si>
  <si>
    <t>TONNER CANNON 1310  ORIGINAL</t>
  </si>
  <si>
    <t>TONER IMPRESORA LASER HEWLETT PACKARD 2100, 2100M, 2100TN, 2200 DN  (REF-HP C4096A)  ORIGINAL</t>
  </si>
  <si>
    <t>TONER IMPRESORA LASER HEWLETT PACKARD 1200 SERIES (Ref: C7115 A)  ORIGINAL</t>
  </si>
  <si>
    <t>TONER NEGRO IMPRESORA LASER HEWLETT PACKARD 4600  PCL6 RF: C9720 A  NEGRO ORIGINAL</t>
  </si>
  <si>
    <t>TONER NEGRO IMPRESORA LASER HEWLETT PACKARD 4600  PCL6 RF: C9721 A CYAN  ORIGINAL</t>
  </si>
  <si>
    <t>TONER NEGRO IMPRESORA LASER HEWLETT PACKARD 4600  PCL6 RF: C9722 A AMARILLO  ORIGINAL</t>
  </si>
  <si>
    <t>TONER NEGRO IMPRESORA LASER HEWLETT PACKARD 4600  PCL6 RF: C9723 A MAGENTA  ORIGINAL</t>
  </si>
  <si>
    <t>TONER HEWLETT PACKARD ORIGINAL PARA IMPRESORA HEWLETT PACKARD  5550 DN (REF-HP C9731A) CYAN  ORIGINAL</t>
  </si>
  <si>
    <t>TONER HEWLETT PACKARD ORIGINAL PARA IMPRESORA HEWLETT PACKARD  5550 DN (REF-HP C9732A) AMARILLO  ORIGINAL</t>
  </si>
  <si>
    <t>TONER HEWLETT PACKARD ORIGINAL PARA IMPRESORA HEWLETT PACKARD  5550 DN (REF-HP C9733A) MAGENTA  ORIGINAL</t>
  </si>
  <si>
    <t>CARTUCHO TINTA IMPRESORA DESKJET HEWLLET PACKARD DJ 970 (REF-C6578D COLOR) ORIGINAL</t>
  </si>
  <si>
    <t>Caja x 5</t>
  </si>
  <si>
    <t>CASSETE MINI-DV  DVM60PRL  SONY</t>
  </si>
  <si>
    <t>DVD-R  8X  4.7 GB  120 MIN.</t>
  </si>
  <si>
    <t>CINTA DE ENMASCARAR 48 MM X 40 MTS</t>
  </si>
  <si>
    <t>GANCHO TIPO GRAPA PARA COSEDORA INDUSTRIAL RAP 9/8 (SK. 23/8)</t>
  </si>
  <si>
    <t>Paquete x 190</t>
  </si>
  <si>
    <t>MARCADOR PERMANENTE INSTITUCIONAL, PUNTA GRUESA, COLOR NEGRO</t>
  </si>
  <si>
    <t>PAPEL PARA IMPRESORA LASER, FOTOCOPIADORA, CARTA 75 GRS ALTA BLANCURA</t>
  </si>
  <si>
    <t>PAPEL PARA IMPRESORA LASER, FOTOCOPIADORA, TAMAÑO OFICIO 75 GRS ALTA BLANCURA</t>
  </si>
  <si>
    <t>PAPEL PARA IMPRESORA LASER, FOTOCOPIADORA, DOBLE CARTA 28X43 CMS, 75 GRS ALTA BLANCURA</t>
  </si>
  <si>
    <t xml:space="preserve">Caja X 3000 </t>
  </si>
  <si>
    <t xml:space="preserve">Caja X 1000 juegos </t>
  </si>
  <si>
    <t>GANCHO TIPO CLIPS ESTANDAR INSTITUCIONAL</t>
  </si>
  <si>
    <t>GANCHO CLIP MARIPOSA No. 2 STANDAR</t>
  </si>
  <si>
    <t>LIBRO PARA ACTAS, PASTA DURA, 200 FOLIOS, RAYADO CON FOLIO, DE 21.5X33 CMS APROXIMADAMENTE</t>
  </si>
  <si>
    <t>LIBROS PARA ACTAS, PASTA DURA, 400 FOLIOS, RAYADO CON FOLIO, DE 21.5X33 CMS APROXIMADAMENTE</t>
  </si>
  <si>
    <t>TONER XEROX PARA COPIADORA DIGITAL LASER XEROX C-20</t>
  </si>
  <si>
    <t>TONER FOTOCOPIADORA GESTETNER 2622S X 380 GRS.</t>
  </si>
  <si>
    <t>ÍTEM</t>
  </si>
  <si>
    <t>ELEMENTOS QUE NO ESTAN EN LA LISTA</t>
  </si>
  <si>
    <t>ANILLO ENCUADERNACIÓN PLAST. OVALADO 52 M.M. TAMAÑO CARTA</t>
  </si>
  <si>
    <t>ANILLO ENCUADERNACIÓN PLAST. OVALADO 45 M.M. TAMAÑO CARTA</t>
  </si>
  <si>
    <t>ANILLO ENCUADERNACIÓN PLAST. REDONDO 28 M.M. TAMAÑO CARTA</t>
  </si>
  <si>
    <t>ANILLO ENCUADERNACIÓN PLAST. REDONDO 12 M.M. TAMAÑO CARTA</t>
  </si>
  <si>
    <t>ANILLO ENCUADERNACIÓN PLAST. REDONDO 9 M.M. TAMAÑO CARTA</t>
  </si>
  <si>
    <t>BLOCK ANALISIS 7 COLUMNAS SIN DETALLE BOND 60 GRS 50 HOJAS</t>
  </si>
  <si>
    <t>BLOCK ANALISIS 7 COLUMNAS CON DETALLE BOND 60 GRS 50 HOJAS</t>
  </si>
  <si>
    <t>BLOCK ANALISIS 10 COLUMNAS CON DETALLE BOND 60 GRS 50 HOJAS</t>
  </si>
  <si>
    <t>BLOCK PAPEL CUADRICULADO TAMAÑO CARTA 50 HOJAS</t>
  </si>
  <si>
    <t>Paquete x 20 Unid.</t>
  </si>
  <si>
    <t>CARATULA ANILLA LISA PLASTIFICADA TAM.CARTA PAQUETE X 50 UNIDADES COLOR NEGRO</t>
  </si>
  <si>
    <t>CARATULA PLASTIFLEX TRANSPARENTE TAMAÑO CARTA, PAQUETE X 50 UNIDADES</t>
  </si>
  <si>
    <t>CARPETA CELUGUIA HORIZONTAL CARTON TAMAÑO OFICIO X 300 GRS CON PORTAGUIA PLASTICA FIJA</t>
  </si>
  <si>
    <t>CARPETA COLGANTE AZUL TAMAÑO OFICIO X 300 GRS DE VARILLA PLASTICA</t>
  </si>
  <si>
    <t xml:space="preserve">CARTULINA BRISTOL TAMAÑO CARTA COLORES SURTIDOS </t>
  </si>
  <si>
    <t xml:space="preserve">CARTULINA BRISTOL TAMAÑO OFICIO COLORES SURTIDOS </t>
  </si>
  <si>
    <t>CARTULINA BRISTOL TAMAÑO 22 X 32.8 CMS COLOR BLANCO</t>
  </si>
  <si>
    <t>CASETTES VIDEO T-120HVS</t>
  </si>
  <si>
    <t>CINTA EMPAQUE 48 MILIMETROS 40 MTS TRANSPARENTE</t>
  </si>
  <si>
    <t xml:space="preserve">CINTA MAGICA 810, 12.7 MILIMETROS X 32.9 MTS </t>
  </si>
  <si>
    <t>CINTA ADHESIVA TRANSPARENTE 12 MILIMETROS X 40 MTS</t>
  </si>
  <si>
    <t>GANCHO TIPO GRAPA PARA COSEDORA ESTÁNDAR, COBRIZADA, REFERENCIA 26/6</t>
  </si>
  <si>
    <t>GANCHO TIPO LEGAJADOR PLASTICO INSTITUCIONAL</t>
  </si>
  <si>
    <t>LABELS CD Y DVD PHOTO MATE PARA IMPRESORA INK JET, HOJA X 2</t>
  </si>
  <si>
    <t>LAPIZ  PARA ESCRITURA FABRICADO EN MADERA, FORMA HEXAGONAL, MINA NEGRA No. 2</t>
  </si>
  <si>
    <t>LAPIZ  PARA ESCRITURA FABRICADO EN MADERA, FORMA HEXAGONAL, MINA ROJA No. 2</t>
  </si>
  <si>
    <t>LIBRETA TAQUIGRAFIA BOND 60 GRS CON RAYAS, 70 HOJAS DOBLE ESPIRAL PLASTICO</t>
  </si>
  <si>
    <t>MARCADOR BORRASECO INSTITUCIONA, PUNTA GRUESA, VARIOS COLORES</t>
  </si>
  <si>
    <t>NOTA AUTOADHESIVA REMOVIBLE, POST-IT TAMAÑO MEDIANO 75 X 75 MM, TACO DE 100 HOJAS</t>
  </si>
  <si>
    <t>PAPEL BOND PARA CALCULADORA  57MM X 28 MTS</t>
  </si>
  <si>
    <t>PEGANTE LIQUIDO BLANCO X 245 GRS PARA PAPEL, CARTULINA, CARTON</t>
  </si>
  <si>
    <t>PAPEL TERMICO BLANCO PARA FAX 210 MM X 30 MTS, EMPAQUE INDIVIDUAL</t>
  </si>
  <si>
    <t>DISKETTE 3.5 ALTA DENSIDAD 1.44 MB 2HD, ETIQUETAS DE IDENTIFICACION</t>
  </si>
  <si>
    <t>CINTA IMPRESORA EPSON FX 2190  ORIGINAL</t>
  </si>
  <si>
    <t>TONER IMPRESORA LASER HEWLETT PACKARD 8100, 8100N, 8100DN, 8150  (REF-HP C4182X)  ORIGINAL</t>
  </si>
  <si>
    <t>CD'S VIRGENES (R/W) RE- GRABABLES, 700 MB, 80 MIN</t>
  </si>
  <si>
    <t>CD'S VIRGENES (R) GRABABLES, 700 MB, 80  MIN</t>
  </si>
  <si>
    <t>TONER IMPRESORA LASER HEWLETT PACKARD 1320 N  (REFERENCIA Q 5949X) 6.000 PÁGINAS</t>
  </si>
  <si>
    <t>TONER IMPRESORA LASER HEWLETT PACKARD 2430 DTN  (REFERENCIA Q 6511X) 12.000 PÁGINAS</t>
  </si>
  <si>
    <t>TONER IMPRESORA COLOR DELL 3000 CN  NEGRO  4.000 PÁGINAS</t>
  </si>
  <si>
    <t>TONER IMPRESORA COLOR DELL 3000 CN  CYAN     2.000 PÁGINAS</t>
  </si>
  <si>
    <t>TONER IMPRESORA COLOR DELL 3000 CN YELLOW    2.000 PÁGINAS</t>
  </si>
  <si>
    <t>TONER IMPRESORA COLOR DELL 3000 CN MAGENTA    2.000 PÁGINAS</t>
  </si>
  <si>
    <t>TONER IMPRESORA DELL 5200 CN NEGRO  12.000 PÁGINAS</t>
  </si>
  <si>
    <t>PILAS "AA" RECARGABLE, 1.5 V.</t>
  </si>
  <si>
    <t>UNIDAD</t>
  </si>
  <si>
    <t>TINTA NEGRA PARA HUELLERO</t>
  </si>
  <si>
    <t>ESFEROS TINTA ROJA</t>
  </si>
  <si>
    <t xml:space="preserve">FOLDER AZ UNIVERSAL TAMAÑO OFICIO PASTA CARTON RIGIDO CON HERRAJE DE PALANCA Y PISADOR CAPACIDAD 500 HOJAS CON ETIQUETA PARA IDENTIFICACION EN EL LOMO </t>
  </si>
  <si>
    <t xml:space="preserve">BLOCK PAPEL PERIODICO TAMAÑO CARTA 50 HOJAS  </t>
  </si>
  <si>
    <t>REGLA</t>
  </si>
  <si>
    <t>TINTA PARKER</t>
  </si>
  <si>
    <t>DESCRIPCIÓN  /  CÓDIGO</t>
  </si>
  <si>
    <t>COSEDORA SEMIINDUSTRIAL</t>
  </si>
  <si>
    <t>MARCADOR PERMANENTE INSTITUCIONAL PUNTA DELGADA COLOR NEGRO</t>
  </si>
  <si>
    <t>CARTUCHO IMPRESORA EPSON TX 105 CYAN</t>
  </si>
  <si>
    <t>CARTUCHO IMPRESORA EPSON TX 105 AMARILLO</t>
  </si>
  <si>
    <t>CARTUCHO IMPRESORA EPSON TX 105 MAGENTA</t>
  </si>
  <si>
    <t>CARTUCHO IMPRESORA EPSON TX 105 NEGRO</t>
  </si>
  <si>
    <t>ALCOHOL ISOPROPÍLOCO</t>
  </si>
  <si>
    <t>LIQUIDO ELECTROESTÁTICO</t>
  </si>
  <si>
    <t xml:space="preserve">TONER IMPRESORA DELL LASER PRINTER M5200 PS3 </t>
  </si>
  <si>
    <r>
      <t xml:space="preserve">CARTUCHO TINTA IMPRESORA DESKJET HEWLLET PACKARD </t>
    </r>
    <r>
      <rPr>
        <b/>
        <sz val="12"/>
        <color indexed="8"/>
        <rFont val="Arial"/>
        <family val="2"/>
      </rPr>
      <t>720C</t>
    </r>
    <r>
      <rPr>
        <sz val="9"/>
        <color indexed="8"/>
        <rFont val="Arial"/>
        <family val="2"/>
      </rPr>
      <t xml:space="preserve"> (REF-HP c1823d A COLOR ORIGINAL. </t>
    </r>
    <r>
      <rPr>
        <b/>
        <sz val="9"/>
        <color indexed="8"/>
        <rFont val="Arial"/>
        <family val="2"/>
      </rPr>
      <t>(NUMERO 23)</t>
    </r>
  </si>
  <si>
    <t>TONER DELL CARTRIDGE  J2925</t>
  </si>
  <si>
    <t>COSEDORA ESTÁNDAR</t>
  </si>
  <si>
    <t>PERFORADORA ESTÁNDAR</t>
  </si>
  <si>
    <t xml:space="preserve">CAJA X 10 </t>
  </si>
  <si>
    <t>GALÓN</t>
  </si>
  <si>
    <t>FRASCO</t>
  </si>
  <si>
    <t>COMPUCLEANER (ESPUMOSO)</t>
  </si>
  <si>
    <r>
      <t xml:space="preserve">CARTUCHO TINTA IMPRESORA DESKJET HEWLLET PACKARD 710C, </t>
    </r>
    <r>
      <rPr>
        <b/>
        <sz val="8"/>
        <color indexed="8"/>
        <rFont val="Arial"/>
        <family val="2"/>
      </rPr>
      <t>720C</t>
    </r>
    <r>
      <rPr>
        <sz val="8"/>
        <color indexed="8"/>
        <rFont val="Arial"/>
        <family val="2"/>
      </rPr>
      <t xml:space="preserve">, 820C, 850C, 870, 880C, 890C, 990C, 1100C, 1120C (REF-HP 51645A NEGRO) ORIGINAL. </t>
    </r>
  </si>
  <si>
    <t>CANTIDAD TOTAL AÑO 2010</t>
  </si>
  <si>
    <t>GRAN TOTAL</t>
  </si>
  <si>
    <t>FORMAS CONTINUAS 9 1/2X11 CINCO (5) PARTES PAPEL QUIMICO</t>
  </si>
  <si>
    <t>FORMAS CONTINUAS 9 1/2X11 TRES (3) PARTES PAPEL QUIMICO</t>
  </si>
  <si>
    <t>FERLAG LTDA</t>
  </si>
  <si>
    <t>INFOPAL LTDA</t>
  </si>
  <si>
    <t>PRECIO PROMEDIO</t>
  </si>
  <si>
    <t>VALOR UNITARIO PROMEDIO</t>
  </si>
  <si>
    <t>VALOR TOTAL PROMEDIO</t>
  </si>
  <si>
    <t>ALCOHOL ANTISEPTICO PARA USO EXTERNO</t>
  </si>
  <si>
    <t>FRASCO x 750 c.c.</t>
  </si>
  <si>
    <t>AMBIENTADOR PASTA</t>
  </si>
  <si>
    <t>AROMATICA CORRIENTE DIFERENTES SABORES</t>
  </si>
  <si>
    <t xml:space="preserve">Caja X 25 Bolsas </t>
  </si>
  <si>
    <t>AZUCAR REFINADO EN CUBOS, CAJA DE CARTON</t>
  </si>
  <si>
    <t>Caja X 560 cubos</t>
  </si>
  <si>
    <t xml:space="preserve">BLANQUEADOR LIQUIDO, EN GARRAFA , SIN FRAGANCIA </t>
  </si>
  <si>
    <t>Galón x 3.750 c.c</t>
  </si>
  <si>
    <t>BAYETILLA ROJA DE ALGODÓN</t>
  </si>
  <si>
    <t>Metro</t>
  </si>
  <si>
    <t>BAYETILLA BLANCA DE ALGODÓN</t>
  </si>
  <si>
    <t xml:space="preserve">CAFÉ x 500 GRS  </t>
  </si>
  <si>
    <t>Libra</t>
  </si>
  <si>
    <t xml:space="preserve">CREMA LAVALOSA X 500 GRS SOLIDO                        </t>
  </si>
  <si>
    <t>Pote x 500 grs</t>
  </si>
  <si>
    <t>CHURRUSCO PARA BAÑO</t>
  </si>
  <si>
    <t>DESINFECTANTE LIQUIDO MULTIUSOS CON AROMA PINO, GARRAFA</t>
  </si>
  <si>
    <t>Galón x 3.000 c.c.</t>
  </si>
  <si>
    <t>DETERGENTE EN POLVO  X 1.000 GRAMOS</t>
  </si>
  <si>
    <t>Bolsa X 1.000 grs</t>
  </si>
  <si>
    <t>ESCOBA CON ACOPLE PLASTICO, ROSCADO CON MANGO DE MADERA CERDA DE NYLON BLANDA</t>
  </si>
  <si>
    <t>ESPONJILLA DE BRILLO</t>
  </si>
  <si>
    <t>Paquete X 12</t>
  </si>
  <si>
    <t xml:space="preserve">FILTRO PARA GRECA EN TELA DE 1 LIBRA  </t>
  </si>
  <si>
    <t>GUANTES DE LATEX NATURAL TALLA  8 CAL. 25</t>
  </si>
  <si>
    <t>PAR</t>
  </si>
  <si>
    <t>GUANTES QUIRURGICOS CAJA X  50 UNIDADES PARES TALLA M</t>
  </si>
  <si>
    <t>CAJA</t>
  </si>
  <si>
    <t xml:space="preserve">JABON BARRA PARA ROPA X 300 GRS       </t>
  </si>
  <si>
    <t>JABON ABRASIVO EN POLVO X 500 GRS</t>
  </si>
  <si>
    <t>Frasco x 500 grs</t>
  </si>
  <si>
    <t>LIMPIAVIDRIOS X 500 C.C.</t>
  </si>
  <si>
    <t>Unidad x 500 C.C.</t>
  </si>
  <si>
    <t>LIMPION PARA COCINA TELA TOALLA 70X45 CMS</t>
  </si>
  <si>
    <t>LUSTRA MUEBLES TRANSPARENTE x 250 ML</t>
  </si>
  <si>
    <t>Frasco x 250 ml</t>
  </si>
  <si>
    <t xml:space="preserve">PANUELO FACIAL TIPO AUTOMOVIL EN CAJA </t>
  </si>
  <si>
    <t xml:space="preserve">Caja 21.5X15.3 cms </t>
  </si>
  <si>
    <t>PAÑO ABSORBENTE MULTIUSOS</t>
  </si>
  <si>
    <t>PAÑO ABRASIVO MULTIUSOS</t>
  </si>
  <si>
    <t>SERVILLETA  DE HOJA TRIPLE 26X26 CMS</t>
  </si>
  <si>
    <t>Paquete X 100</t>
  </si>
  <si>
    <t>TAPABOCAS SEMINDUSTRIAL DOS CAUCHOS, ANTIALERGICO, BANDA ADAPTABLE Y A LA NARIZ</t>
  </si>
  <si>
    <t>TRAPERO ENCABADO (PALO, MECHA) REFERENCIA 1000</t>
  </si>
  <si>
    <t xml:space="preserve">VARSOL MULTIUSO GALON x 3.000 c.c.                                         </t>
  </si>
  <si>
    <t>Galón x 3000 c.c.</t>
  </si>
  <si>
    <t>PAPEL HIGIENICO REFERENCIA 7110 HS BLANCO X 400 MTS</t>
  </si>
  <si>
    <t>PAQ x 4</t>
  </si>
  <si>
    <t>JABON LIQUIDO PARA MANOS REPUESTO X 800 C.C.</t>
  </si>
  <si>
    <t xml:space="preserve">CREMA PARA LIMPIAR TELEFÓNOS x 250 grs. </t>
  </si>
  <si>
    <t>POLVO PARA LIMPIAR ALFOMBRAS</t>
  </si>
  <si>
    <t>x  400 Grs.</t>
  </si>
  <si>
    <t>CERA PARA PISO DE CAUCHO</t>
  </si>
  <si>
    <t>GALON</t>
  </si>
  <si>
    <t>SELLANTE PARA PISO</t>
  </si>
  <si>
    <t>RECOJEDORES DE BASURA</t>
  </si>
  <si>
    <t>CERALIQUIDA BLANCA AROMATIZADA</t>
  </si>
  <si>
    <t>CHUPO INDUSTRIAL (PARA DESAGUAR LOS CIFONES)</t>
  </si>
  <si>
    <t>VALOR UNITARIO IVA INCLUÍDO</t>
  </si>
  <si>
    <t>RUBRO</t>
  </si>
  <si>
    <t>VR. TRIMESTRE 1</t>
  </si>
  <si>
    <t>VR. TRIMESTRE 2</t>
  </si>
  <si>
    <t>VR. TRIMESTRE 3</t>
  </si>
  <si>
    <t>VR. TRIMESTRE 4</t>
  </si>
  <si>
    <t>VALOR TOTAL 2010</t>
  </si>
  <si>
    <t>Útiles de Oficina</t>
  </si>
  <si>
    <t>Insumos para Fotocopiadora</t>
  </si>
  <si>
    <t>Elementos de Aseo y Cafetería</t>
  </si>
  <si>
    <t>SUMINISTROS PARA COMPUTADOR</t>
  </si>
  <si>
    <t>Insumos para impresora</t>
  </si>
  <si>
    <t>INSUMOS PARA FOTOCOPIADORA</t>
  </si>
  <si>
    <t>ELEMENTOS DE ASEO</t>
  </si>
  <si>
    <t>CDS Y TONER IMPRESORAS DE COLOR</t>
  </si>
  <si>
    <t>PARTICIPACIÓN</t>
  </si>
  <si>
    <t>OTROS</t>
  </si>
  <si>
    <t>VALOR AJUSTADO
A 2010</t>
  </si>
  <si>
    <t>VALORES INFOPAL LTDA.</t>
  </si>
  <si>
    <t>CANTIDAD TOTAL VIGENCIA 2010 CONTRALORIA DE BOGOTÁ D.C.</t>
  </si>
  <si>
    <t xml:space="preserve"> CANTIDADTOTAL VIGENCIA 2010 CONTRALORIA DE BOGOTÁ D.C.</t>
  </si>
  <si>
    <t xml:space="preserve"> CANTIDAD TOTAL VIGENCIA 2010 CONTRALORIA DE BOGOTÁ D.C.</t>
  </si>
  <si>
    <t>ÚTILES DE OFICINA</t>
  </si>
  <si>
    <t>Papel carta</t>
  </si>
  <si>
    <t>Papel oficio</t>
  </si>
  <si>
    <t>Papel doble carta</t>
  </si>
  <si>
    <t>Papel formas continúas</t>
  </si>
  <si>
    <t>Otros elementos</t>
  </si>
  <si>
    <t>% ELEMENTOS REPRESENTATIVOS
EN EL RUBRO</t>
  </si>
  <si>
    <t>ASEO Y CAFETERÍA</t>
  </si>
  <si>
    <t>Café</t>
  </si>
  <si>
    <t>Jabón barra</t>
  </si>
  <si>
    <t>Jabón liquido baño</t>
  </si>
  <si>
    <t>Otros</t>
  </si>
  <si>
    <t>PARTICIPACIÓN DE CD´S Y TONER A COLOR</t>
  </si>
  <si>
    <t>Azúcar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</si>
</sst>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h:mm\ \a\.m\./\p\.m\."/>
    <numFmt numFmtId="189" formatCode="hh:mm:ss\ \a\.m\./\p\.m\."/>
    <numFmt numFmtId="190" formatCode="h:mm\ \a\.m\./\p\.m\."/>
    <numFmt numFmtId="191" formatCode="h:mm:ss\ \a\.m\./\p\.m\.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;[Red]0"/>
    <numFmt numFmtId="195" formatCode="[$$-240A]#,##0;[Red]\([$$-240A]#,##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 * #,##0.000_ ;_ * \-#,##0.000_ ;_ * &quot;-&quot;??_ ;_ @_ "/>
    <numFmt numFmtId="201" formatCode="_ * #,##0.0_ ;_ * \-#,##0.0_ ;_ * &quot;-&quot;??_ ;_ @_ "/>
    <numFmt numFmtId="202" formatCode="_ * #,##0_ ;_ * \-#,##0_ ;_ * &quot;-&quot;??_ ;_ @_ "/>
    <numFmt numFmtId="203" formatCode="_ * #,##0.0000_ ;_ * \-#,##0.0000_ ;_ * &quot;-&quot;??_ ;_ @_ "/>
    <numFmt numFmtId="204" formatCode="0.0"/>
    <numFmt numFmtId="205" formatCode="_ &quot;$&quot;\ * #,##0.0_ ;_ &quot;$&quot;\ * \-#,##0.0_ ;_ &quot;$&quot;\ * &quot;-&quot;??_ ;_ @_ "/>
    <numFmt numFmtId="206" formatCode="_ &quot;$&quot;\ * #,##0.000_ ;_ &quot;$&quot;\ * \-#,##0.000_ ;_ &quot;$&quot;\ * &quot;-&quot;??_ ;_ @_ "/>
    <numFmt numFmtId="207" formatCode="_ &quot;$&quot;\ * #,##0_ ;_ &quot;$&quot;\ * \-#,##0_ ;_ &quot;$&quot;\ * &quot;-&quot;??_ ;_ @_ "/>
  </numFmts>
  <fonts count="43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25"/>
      <name val="Arial"/>
      <family val="2"/>
    </font>
    <font>
      <sz val="10.25"/>
      <name val="Arial"/>
      <family val="2"/>
    </font>
    <font>
      <sz val="9.25"/>
      <name val="Arial"/>
      <family val="0"/>
    </font>
    <font>
      <sz val="11.75"/>
      <name val="Arial"/>
      <family val="0"/>
    </font>
    <font>
      <sz val="8.75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26" fillId="6" borderId="0" applyNumberFormat="0" applyBorder="0" applyAlignment="0" applyProtection="0"/>
    <xf numFmtId="0" fontId="31" fillId="11" borderId="1" applyNumberFormat="0" applyAlignment="0" applyProtection="0"/>
    <xf numFmtId="0" fontId="33" fillId="12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29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1" borderId="5" applyNumberFormat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7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11" borderId="0" xfId="0" applyFont="1" applyFill="1" applyAlignment="1">
      <alignment vertical="top" wrapText="1"/>
    </xf>
    <xf numFmtId="0" fontId="0" fillId="11" borderId="0" xfId="0" applyFill="1" applyAlignment="1">
      <alignment/>
    </xf>
    <xf numFmtId="0" fontId="4" fillId="0" borderId="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17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left"/>
    </xf>
    <xf numFmtId="0" fontId="5" fillId="11" borderId="20" xfId="0" applyFont="1" applyFill="1" applyBorder="1" applyAlignment="1">
      <alignment vertical="top" wrapText="1"/>
    </xf>
    <xf numFmtId="0" fontId="5" fillId="11" borderId="21" xfId="0" applyFont="1" applyFill="1" applyBorder="1" applyAlignment="1">
      <alignment vertical="top" wrapText="1"/>
    </xf>
    <xf numFmtId="0" fontId="8" fillId="11" borderId="22" xfId="0" applyFont="1" applyFill="1" applyBorder="1" applyAlignment="1">
      <alignment horizontal="center" vertical="top" wrapText="1"/>
    </xf>
    <xf numFmtId="0" fontId="5" fillId="11" borderId="22" xfId="0" applyFont="1" applyFill="1" applyBorder="1" applyAlignment="1">
      <alignment vertical="top" wrapText="1"/>
    </xf>
    <xf numFmtId="0" fontId="6" fillId="18" borderId="15" xfId="53" applyFont="1" applyFill="1" applyBorder="1" applyAlignment="1">
      <alignment horizontal="center" vertical="center" wrapText="1"/>
      <protection/>
    </xf>
    <xf numFmtId="0" fontId="3" fillId="18" borderId="15" xfId="53" applyFont="1" applyFill="1" applyBorder="1" applyAlignment="1">
      <alignment horizontal="center" vertical="center" wrapText="1"/>
      <protection/>
    </xf>
    <xf numFmtId="0" fontId="6" fillId="18" borderId="23" xfId="0" applyFont="1" applyFill="1" applyBorder="1" applyAlignment="1">
      <alignment horizontal="center" vertical="center"/>
    </xf>
    <xf numFmtId="0" fontId="3" fillId="18" borderId="15" xfId="53" applyFont="1" applyFill="1" applyBorder="1" applyAlignment="1">
      <alignment horizontal="left" vertical="center" wrapText="1"/>
      <protection/>
    </xf>
    <xf numFmtId="0" fontId="3" fillId="18" borderId="20" xfId="53" applyFont="1" applyFill="1" applyBorder="1" applyAlignment="1">
      <alignment horizontal="center" vertical="center" wrapText="1"/>
      <protection/>
    </xf>
    <xf numFmtId="0" fontId="3" fillId="18" borderId="23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top" wrapText="1"/>
      <protection/>
    </xf>
    <xf numFmtId="0" fontId="5" fillId="11" borderId="20" xfId="0" applyFont="1" applyFill="1" applyBorder="1" applyAlignment="1">
      <alignment vertical="top" wrapText="1"/>
    </xf>
    <xf numFmtId="0" fontId="5" fillId="11" borderId="24" xfId="0" applyFont="1" applyFill="1" applyBorder="1" applyAlignment="1">
      <alignment/>
    </xf>
    <xf numFmtId="0" fontId="5" fillId="11" borderId="22" xfId="0" applyFont="1" applyFill="1" applyBorder="1" applyAlignment="1">
      <alignment horizontal="left" vertical="top" wrapText="1"/>
    </xf>
    <xf numFmtId="0" fontId="5" fillId="11" borderId="25" xfId="0" applyFont="1" applyFill="1" applyBorder="1" applyAlignment="1">
      <alignment/>
    </xf>
    <xf numFmtId="0" fontId="3" fillId="11" borderId="22" xfId="0" applyFont="1" applyFill="1" applyBorder="1" applyAlignment="1">
      <alignment horizontal="center" vertical="top" wrapText="1"/>
    </xf>
    <xf numFmtId="0" fontId="5" fillId="11" borderId="22" xfId="0" applyFont="1" applyFill="1" applyBorder="1" applyAlignment="1">
      <alignment vertical="top" wrapText="1"/>
    </xf>
    <xf numFmtId="0" fontId="5" fillId="11" borderId="21" xfId="0" applyFont="1" applyFill="1" applyBorder="1" applyAlignment="1">
      <alignment vertical="top" wrapText="1"/>
    </xf>
    <xf numFmtId="0" fontId="5" fillId="11" borderId="26" xfId="0" applyFont="1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29" xfId="0" applyFill="1" applyBorder="1" applyAlignment="1">
      <alignment/>
    </xf>
    <xf numFmtId="0" fontId="3" fillId="18" borderId="15" xfId="53" applyFont="1" applyFill="1" applyBorder="1" applyAlignment="1">
      <alignment horizontal="center" vertical="center" wrapText="1"/>
      <protection/>
    </xf>
    <xf numFmtId="0" fontId="2" fillId="18" borderId="15" xfId="0" applyFont="1" applyFill="1" applyBorder="1" applyAlignment="1">
      <alignment/>
    </xf>
    <xf numFmtId="0" fontId="2" fillId="11" borderId="0" xfId="0" applyFont="1" applyFill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11" borderId="13" xfId="0" applyNumberFormat="1" applyFill="1" applyBorder="1" applyAlignment="1">
      <alignment/>
    </xf>
    <xf numFmtId="0" fontId="3" fillId="18" borderId="15" xfId="53" applyFont="1" applyFill="1" applyBorder="1" applyAlignment="1">
      <alignment horizontal="center" vertical="top" wrapText="1"/>
      <protection/>
    </xf>
    <xf numFmtId="3" fontId="0" fillId="0" borderId="0" xfId="0" applyNumberFormat="1" applyBorder="1" applyAlignment="1">
      <alignment/>
    </xf>
    <xf numFmtId="0" fontId="4" fillId="0" borderId="11" xfId="53" applyFont="1" applyFill="1" applyBorder="1" applyAlignment="1">
      <alignment horizontal="left" vertical="top" wrapText="1"/>
      <protection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34" xfId="53" applyFont="1" applyFill="1" applyBorder="1" applyAlignment="1">
      <alignment horizontal="left" vertical="top" wrapText="1"/>
      <protection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3" fontId="2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11" borderId="15" xfId="0" applyNumberFormat="1" applyFill="1" applyBorder="1" applyAlignment="1">
      <alignment/>
    </xf>
    <xf numFmtId="0" fontId="3" fillId="18" borderId="26" xfId="53" applyFont="1" applyFill="1" applyBorder="1" applyAlignment="1">
      <alignment horizontal="center" vertical="center" wrapText="1"/>
      <protection/>
    </xf>
    <xf numFmtId="0" fontId="9" fillId="11" borderId="36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7" xfId="53" applyFont="1" applyFill="1" applyBorder="1" applyAlignment="1">
      <alignment horizontal="left" vertical="top" wrapText="1"/>
      <protection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/>
    </xf>
    <xf numFmtId="0" fontId="7" fillId="0" borderId="38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39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33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9" xfId="0" applyFont="1" applyBorder="1" applyAlignment="1">
      <alignment/>
    </xf>
    <xf numFmtId="0" fontId="10" fillId="0" borderId="10" xfId="53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33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32" xfId="53" applyFont="1" applyFill="1" applyBorder="1" applyAlignment="1">
      <alignment vertical="center" wrapText="1"/>
      <protection/>
    </xf>
    <xf numFmtId="0" fontId="4" fillId="0" borderId="39" xfId="53" applyFont="1" applyFill="1" applyBorder="1" applyAlignment="1">
      <alignment vertical="center" wrapText="1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horizontal="left" vertical="center"/>
    </xf>
    <xf numFmtId="3" fontId="6" fillId="12" borderId="55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vertical="top" wrapText="1"/>
      <protection/>
    </xf>
    <xf numFmtId="0" fontId="4" fillId="0" borderId="39" xfId="53" applyFont="1" applyFill="1" applyBorder="1" applyAlignment="1">
      <alignment horizontal="left" vertical="top" wrapText="1"/>
      <protection/>
    </xf>
    <xf numFmtId="0" fontId="7" fillId="0" borderId="56" xfId="0" applyFont="1" applyBorder="1" applyAlignment="1">
      <alignment horizontal="right"/>
    </xf>
    <xf numFmtId="0" fontId="0" fillId="0" borderId="57" xfId="0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7" fillId="0" borderId="56" xfId="0" applyFont="1" applyBorder="1" applyAlignment="1">
      <alignment/>
    </xf>
    <xf numFmtId="0" fontId="0" fillId="0" borderId="10" xfId="0" applyFont="1" applyBorder="1" applyAlignment="1">
      <alignment/>
    </xf>
    <xf numFmtId="3" fontId="6" fillId="0" borderId="55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6" fillId="0" borderId="66" xfId="0" applyFont="1" applyBorder="1" applyAlignment="1">
      <alignment/>
    </xf>
    <xf numFmtId="0" fontId="7" fillId="0" borderId="46" xfId="0" applyFont="1" applyBorder="1" applyAlignment="1">
      <alignment horizontal="right"/>
    </xf>
    <xf numFmtId="0" fontId="7" fillId="0" borderId="67" xfId="0" applyFont="1" applyBorder="1" applyAlignment="1">
      <alignment/>
    </xf>
    <xf numFmtId="0" fontId="7" fillId="0" borderId="64" xfId="0" applyFont="1" applyBorder="1" applyAlignment="1">
      <alignment horizontal="right"/>
    </xf>
    <xf numFmtId="3" fontId="6" fillId="0" borderId="3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3" fontId="0" fillId="11" borderId="0" xfId="0" applyNumberFormat="1" applyFill="1" applyBorder="1" applyAlignment="1">
      <alignment/>
    </xf>
    <xf numFmtId="0" fontId="9" fillId="11" borderId="0" xfId="0" applyFont="1" applyFill="1" applyBorder="1" applyAlignment="1">
      <alignment/>
    </xf>
    <xf numFmtId="3" fontId="0" fillId="0" borderId="18" xfId="0" applyNumberFormat="1" applyBorder="1" applyAlignment="1">
      <alignment/>
    </xf>
    <xf numFmtId="0" fontId="0" fillId="0" borderId="68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26" xfId="0" applyBorder="1" applyAlignment="1">
      <alignment/>
    </xf>
    <xf numFmtId="0" fontId="0" fillId="0" borderId="69" xfId="0" applyBorder="1" applyAlignment="1">
      <alignment/>
    </xf>
    <xf numFmtId="0" fontId="0" fillId="0" borderId="15" xfId="0" applyBorder="1" applyAlignment="1">
      <alignment/>
    </xf>
    <xf numFmtId="0" fontId="12" fillId="0" borderId="34" xfId="53" applyFont="1" applyFill="1" applyBorder="1" applyAlignment="1">
      <alignment horizontal="left" vertical="top" wrapText="1"/>
      <protection/>
    </xf>
    <xf numFmtId="0" fontId="2" fillId="0" borderId="34" xfId="0" applyFont="1" applyBorder="1" applyAlignment="1">
      <alignment vertical="top" wrapText="1"/>
    </xf>
    <xf numFmtId="0" fontId="0" fillId="0" borderId="70" xfId="0" applyBorder="1" applyAlignment="1">
      <alignment vertical="center"/>
    </xf>
    <xf numFmtId="0" fontId="4" fillId="0" borderId="17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39" xfId="53" applyFont="1" applyFill="1" applyBorder="1" applyAlignment="1">
      <alignment horizontal="left" vertical="center" wrapText="1"/>
      <protection/>
    </xf>
    <xf numFmtId="0" fontId="12" fillId="0" borderId="34" xfId="53" applyFont="1" applyFill="1" applyBorder="1" applyAlignment="1">
      <alignment horizontal="left" vertical="center" wrapText="1"/>
      <protection/>
    </xf>
    <xf numFmtId="0" fontId="2" fillId="0" borderId="34" xfId="0" applyFont="1" applyBorder="1" applyAlignment="1">
      <alignment vertical="center" wrapText="1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18" borderId="3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3" fillId="0" borderId="10" xfId="53" applyFont="1" applyFill="1" applyBorder="1" applyAlignment="1">
      <alignment horizontal="left" vertical="top" wrapText="1"/>
      <protection/>
    </xf>
    <xf numFmtId="0" fontId="0" fillId="0" borderId="36" xfId="0" applyBorder="1" applyAlignment="1">
      <alignment/>
    </xf>
    <xf numFmtId="0" fontId="3" fillId="18" borderId="34" xfId="53" applyFont="1" applyFill="1" applyBorder="1" applyAlignment="1">
      <alignment horizontal="center" vertical="center" wrapText="1"/>
      <protection/>
    </xf>
    <xf numFmtId="0" fontId="3" fillId="18" borderId="24" xfId="53" applyFont="1" applyFill="1" applyBorder="1" applyAlignment="1">
      <alignment horizontal="center" vertical="center" wrapText="1"/>
      <protection/>
    </xf>
    <xf numFmtId="0" fontId="2" fillId="0" borderId="7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3" fillId="18" borderId="69" xfId="53" applyFont="1" applyFill="1" applyBorder="1" applyAlignment="1">
      <alignment horizontal="center" vertical="center" wrapText="1"/>
      <protection/>
    </xf>
    <xf numFmtId="0" fontId="2" fillId="0" borderId="7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4" fillId="0" borderId="11" xfId="53" applyFont="1" applyFill="1" applyBorder="1" applyAlignment="1">
      <alignment horizontal="left" vertical="center" wrapText="1"/>
      <protection/>
    </xf>
    <xf numFmtId="0" fontId="11" fillId="0" borderId="6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3" fontId="2" fillId="0" borderId="73" xfId="0" applyNumberFormat="1" applyFont="1" applyBorder="1" applyAlignment="1">
      <alignment vertical="center"/>
    </xf>
    <xf numFmtId="3" fontId="2" fillId="0" borderId="73" xfId="0" applyNumberFormat="1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2" fillId="0" borderId="76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79" xfId="0" applyFont="1" applyBorder="1" applyAlignment="1">
      <alignment vertical="center"/>
    </xf>
    <xf numFmtId="0" fontId="10" fillId="0" borderId="10" xfId="53" applyFont="1" applyFill="1" applyBorder="1" applyAlignment="1">
      <alignment vertical="center" wrapText="1"/>
      <protection/>
    </xf>
    <xf numFmtId="0" fontId="2" fillId="0" borderId="73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53" applyFont="1" applyFill="1" applyBorder="1" applyAlignment="1">
      <alignment vertical="center" wrapText="1"/>
      <protection/>
    </xf>
    <xf numFmtId="0" fontId="0" fillId="0" borderId="75" xfId="0" applyBorder="1" applyAlignment="1">
      <alignment vertical="center"/>
    </xf>
    <xf numFmtId="3" fontId="2" fillId="0" borderId="74" xfId="0" applyNumberFormat="1" applyFont="1" applyBorder="1" applyAlignment="1">
      <alignment vertical="center"/>
    </xf>
    <xf numFmtId="3" fontId="0" fillId="0" borderId="55" xfId="0" applyNumberFormat="1" applyBorder="1" applyAlignment="1">
      <alignment/>
    </xf>
    <xf numFmtId="0" fontId="0" fillId="0" borderId="80" xfId="0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3" fontId="2" fillId="11" borderId="15" xfId="0" applyNumberFormat="1" applyFont="1" applyFill="1" applyBorder="1" applyAlignment="1">
      <alignment/>
    </xf>
    <xf numFmtId="3" fontId="2" fillId="0" borderId="82" xfId="0" applyNumberFormat="1" applyFont="1" applyBorder="1" applyAlignment="1">
      <alignment/>
    </xf>
    <xf numFmtId="0" fontId="7" fillId="0" borderId="83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85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86" xfId="0" applyFont="1" applyBorder="1" applyAlignment="1">
      <alignment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18" borderId="89" xfId="53" applyFont="1" applyFill="1" applyBorder="1" applyAlignment="1">
      <alignment horizontal="center" vertical="center" wrapText="1"/>
      <protection/>
    </xf>
    <xf numFmtId="0" fontId="3" fillId="18" borderId="90" xfId="53" applyFont="1" applyFill="1" applyBorder="1" applyAlignment="1">
      <alignment horizontal="center" vertical="center" wrapText="1"/>
      <protection/>
    </xf>
    <xf numFmtId="0" fontId="3" fillId="18" borderId="91" xfId="53" applyFont="1" applyFill="1" applyBorder="1" applyAlignment="1">
      <alignment horizontal="center" vertical="center" wrapText="1"/>
      <protection/>
    </xf>
    <xf numFmtId="0" fontId="4" fillId="0" borderId="92" xfId="53" applyFont="1" applyFill="1" applyBorder="1" applyAlignment="1">
      <alignment horizontal="justify" vertical="center" wrapText="1"/>
      <protection/>
    </xf>
    <xf numFmtId="0" fontId="5" fillId="0" borderId="87" xfId="0" applyFont="1" applyBorder="1" applyAlignment="1">
      <alignment horizontal="center" vertical="center" wrapText="1"/>
    </xf>
    <xf numFmtId="0" fontId="5" fillId="0" borderId="92" xfId="53" applyFont="1" applyFill="1" applyBorder="1" applyAlignment="1">
      <alignment horizontal="justify" vertical="center" wrapText="1"/>
      <protection/>
    </xf>
    <xf numFmtId="0" fontId="5" fillId="0" borderId="93" xfId="53" applyFont="1" applyFill="1" applyBorder="1" applyAlignment="1">
      <alignment horizontal="justify" vertical="center" wrapText="1"/>
      <protection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3" fillId="18" borderId="27" xfId="53" applyFont="1" applyFill="1" applyBorder="1" applyAlignment="1">
      <alignment horizontal="center" vertical="center" wrapText="1"/>
      <protection/>
    </xf>
    <xf numFmtId="0" fontId="4" fillId="0" borderId="92" xfId="53" applyFont="1" applyFill="1" applyBorder="1" applyAlignment="1">
      <alignment vertical="center" wrapText="1"/>
      <protection/>
    </xf>
    <xf numFmtId="0" fontId="3" fillId="18" borderId="96" xfId="0" applyFont="1" applyFill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4" fillId="0" borderId="93" xfId="53" applyFont="1" applyFill="1" applyBorder="1" applyAlignment="1">
      <alignment vertical="center" wrapText="1"/>
      <protection/>
    </xf>
    <xf numFmtId="0" fontId="5" fillId="0" borderId="98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3" fillId="18" borderId="82" xfId="53" applyFont="1" applyFill="1" applyBorder="1" applyAlignment="1">
      <alignment horizontal="center" vertical="center" wrapText="1"/>
      <protection/>
    </xf>
    <xf numFmtId="0" fontId="3" fillId="18" borderId="99" xfId="53" applyFont="1" applyFill="1" applyBorder="1" applyAlignment="1">
      <alignment horizontal="center" vertical="center" wrapText="1"/>
      <protection/>
    </xf>
    <xf numFmtId="3" fontId="16" fillId="0" borderId="0" xfId="0" applyNumberFormat="1" applyFont="1" applyBorder="1" applyAlignment="1">
      <alignment horizontal="right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101" xfId="53" applyFont="1" applyFill="1" applyBorder="1" applyAlignment="1">
      <alignment horizontal="justify" vertical="center" wrapText="1"/>
      <protection/>
    </xf>
    <xf numFmtId="0" fontId="3" fillId="18" borderId="102" xfId="0" applyFont="1" applyFill="1" applyBorder="1" applyAlignment="1">
      <alignment horizontal="center" vertical="center" wrapText="1"/>
    </xf>
    <xf numFmtId="0" fontId="3" fillId="18" borderId="103" xfId="0" applyFont="1" applyFill="1" applyBorder="1" applyAlignment="1">
      <alignment horizontal="center" vertical="center" wrapText="1"/>
    </xf>
    <xf numFmtId="0" fontId="3" fillId="18" borderId="104" xfId="53" applyFont="1" applyFill="1" applyBorder="1" applyAlignment="1">
      <alignment horizontal="center" vertical="center" wrapText="1"/>
      <protection/>
    </xf>
    <xf numFmtId="0" fontId="3" fillId="18" borderId="105" xfId="53" applyFont="1" applyFill="1" applyBorder="1" applyAlignment="1">
      <alignment horizontal="center" vertical="center" wrapText="1"/>
      <protection/>
    </xf>
    <xf numFmtId="0" fontId="5" fillId="0" borderId="89" xfId="0" applyFont="1" applyBorder="1" applyAlignment="1">
      <alignment horizontal="center" vertical="center" wrapText="1"/>
    </xf>
    <xf numFmtId="0" fontId="4" fillId="0" borderId="106" xfId="53" applyFont="1" applyFill="1" applyBorder="1" applyAlignment="1">
      <alignment horizontal="justify" vertical="center" wrapText="1"/>
      <protection/>
    </xf>
    <xf numFmtId="0" fontId="4" fillId="0" borderId="93" xfId="53" applyFont="1" applyFill="1" applyBorder="1" applyAlignment="1">
      <alignment horizontal="justify" vertical="center" wrapText="1"/>
      <protection/>
    </xf>
    <xf numFmtId="44" fontId="16" fillId="0" borderId="0" xfId="50" applyFont="1" applyFill="1" applyBorder="1" applyAlignment="1">
      <alignment horizontal="right" vertical="center" wrapText="1"/>
    </xf>
    <xf numFmtId="44" fontId="5" fillId="0" borderId="0" xfId="50" applyFont="1" applyBorder="1" applyAlignment="1">
      <alignment wrapText="1"/>
    </xf>
    <xf numFmtId="0" fontId="4" fillId="0" borderId="0" xfId="53" applyFont="1" applyFill="1" applyBorder="1" applyAlignment="1">
      <alignment horizontal="justify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18" borderId="34" xfId="0" applyFont="1" applyFill="1" applyBorder="1" applyAlignment="1">
      <alignment horizontal="center" vertical="center" wrapText="1"/>
    </xf>
    <xf numFmtId="0" fontId="3" fillId="18" borderId="102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justify" vertical="center" wrapText="1"/>
      <protection/>
    </xf>
    <xf numFmtId="0" fontId="5" fillId="0" borderId="0" xfId="0" applyFont="1" applyBorder="1" applyAlignment="1">
      <alignment horizontal="center" vertical="center"/>
    </xf>
    <xf numFmtId="0" fontId="3" fillId="18" borderId="107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87" xfId="53" applyFont="1" applyFill="1" applyBorder="1" applyAlignment="1">
      <alignment horizontal="justify" vertical="center" wrapText="1"/>
      <protection/>
    </xf>
    <xf numFmtId="0" fontId="5" fillId="0" borderId="97" xfId="0" applyFont="1" applyBorder="1" applyAlignment="1">
      <alignment horizontal="center" vertical="center"/>
    </xf>
    <xf numFmtId="0" fontId="5" fillId="0" borderId="87" xfId="53" applyFont="1" applyFill="1" applyBorder="1" applyAlignment="1">
      <alignment horizontal="justify" vertical="center" wrapText="1"/>
      <protection/>
    </xf>
    <xf numFmtId="0" fontId="5" fillId="0" borderId="88" xfId="53" applyFont="1" applyFill="1" applyBorder="1" applyAlignment="1">
      <alignment horizontal="justify" vertical="center" wrapText="1"/>
      <protection/>
    </xf>
    <xf numFmtId="0" fontId="5" fillId="0" borderId="98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3" fillId="4" borderId="108" xfId="53" applyFont="1" applyFill="1" applyBorder="1" applyAlignment="1">
      <alignment horizontal="center" vertical="center" wrapText="1"/>
      <protection/>
    </xf>
    <xf numFmtId="44" fontId="16" fillId="4" borderId="58" xfId="50" applyFont="1" applyFill="1" applyBorder="1" applyAlignment="1">
      <alignment horizontal="right" vertical="center" wrapText="1"/>
    </xf>
    <xf numFmtId="44" fontId="16" fillId="4" borderId="59" xfId="50" applyFont="1" applyFill="1" applyBorder="1" applyAlignment="1">
      <alignment horizontal="right" vertical="center" wrapText="1"/>
    </xf>
    <xf numFmtId="44" fontId="16" fillId="4" borderId="61" xfId="50" applyFont="1" applyFill="1" applyBorder="1" applyAlignment="1">
      <alignment horizontal="right" vertical="center" wrapText="1"/>
    </xf>
    <xf numFmtId="44" fontId="16" fillId="4" borderId="109" xfId="50" applyFont="1" applyFill="1" applyBorder="1" applyAlignment="1">
      <alignment horizontal="right" vertical="center" wrapText="1"/>
    </xf>
    <xf numFmtId="44" fontId="16" fillId="4" borderId="12" xfId="50" applyFont="1" applyFill="1" applyBorder="1" applyAlignment="1">
      <alignment horizontal="right" vertical="center" wrapText="1"/>
    </xf>
    <xf numFmtId="44" fontId="16" fillId="4" borderId="14" xfId="50" applyFont="1" applyFill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0" fontId="16" fillId="4" borderId="34" xfId="53" applyFont="1" applyFill="1" applyBorder="1" applyAlignment="1">
      <alignment horizontal="center" vertical="center" wrapText="1"/>
      <protection/>
    </xf>
    <xf numFmtId="0" fontId="16" fillId="4" borderId="15" xfId="53" applyFont="1" applyFill="1" applyBorder="1" applyAlignment="1">
      <alignment horizontal="center" vertical="center" wrapText="1"/>
      <protection/>
    </xf>
    <xf numFmtId="44" fontId="11" fillId="0" borderId="0" xfId="50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3" fontId="16" fillId="0" borderId="59" xfId="0" applyNumberFormat="1" applyFont="1" applyBorder="1" applyAlignment="1">
      <alignment horizontal="right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0" fontId="3" fillId="4" borderId="91" xfId="53" applyFont="1" applyFill="1" applyBorder="1" applyAlignment="1">
      <alignment horizontal="center" vertical="center" wrapText="1"/>
      <protection/>
    </xf>
    <xf numFmtId="0" fontId="3" fillId="4" borderId="27" xfId="53" applyFont="1" applyFill="1" applyBorder="1" applyAlignment="1">
      <alignment horizontal="center" vertical="center" wrapText="1"/>
      <protection/>
    </xf>
    <xf numFmtId="0" fontId="3" fillId="4" borderId="110" xfId="53" applyFont="1" applyFill="1" applyBorder="1" applyAlignment="1">
      <alignment horizontal="center" vertical="center" wrapText="1"/>
      <protection/>
    </xf>
    <xf numFmtId="44" fontId="16" fillId="4" borderId="13" xfId="50" applyFont="1" applyFill="1" applyBorder="1" applyAlignment="1">
      <alignment horizontal="right" vertical="center" wrapText="1"/>
    </xf>
    <xf numFmtId="44" fontId="16" fillId="4" borderId="102" xfId="50" applyFont="1" applyFill="1" applyBorder="1" applyAlignment="1">
      <alignment horizontal="right" vertical="center" wrapText="1"/>
    </xf>
    <xf numFmtId="3" fontId="16" fillId="0" borderId="58" xfId="0" applyNumberFormat="1" applyFont="1" applyBorder="1" applyAlignment="1">
      <alignment horizontal="right" vertical="center" wrapText="1"/>
    </xf>
    <xf numFmtId="3" fontId="16" fillId="0" borderId="61" xfId="0" applyNumberFormat="1" applyFont="1" applyBorder="1" applyAlignment="1">
      <alignment horizontal="right" vertical="center" wrapText="1"/>
    </xf>
    <xf numFmtId="0" fontId="3" fillId="4" borderId="96" xfId="53" applyFont="1" applyFill="1" applyBorder="1" applyAlignment="1">
      <alignment horizontal="center" vertical="center" wrapText="1"/>
      <protection/>
    </xf>
    <xf numFmtId="0" fontId="5" fillId="0" borderId="111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3" fillId="11" borderId="96" xfId="53" applyFont="1" applyFill="1" applyBorder="1" applyAlignment="1">
      <alignment horizontal="center" vertical="center" wrapText="1"/>
      <protection/>
    </xf>
    <xf numFmtId="0" fontId="3" fillId="11" borderId="27" xfId="53" applyFont="1" applyFill="1" applyBorder="1" applyAlignment="1">
      <alignment horizontal="center" vertical="center" wrapText="1"/>
      <protection/>
    </xf>
    <xf numFmtId="44" fontId="11" fillId="4" borderId="58" xfId="50" applyFont="1" applyFill="1" applyBorder="1" applyAlignment="1">
      <alignment horizontal="right" vertical="center" wrapText="1"/>
    </xf>
    <xf numFmtId="44" fontId="11" fillId="4" borderId="59" xfId="50" applyFont="1" applyFill="1" applyBorder="1" applyAlignment="1">
      <alignment horizontal="right" vertical="center" wrapText="1"/>
    </xf>
    <xf numFmtId="44" fontId="11" fillId="4" borderId="61" xfId="50" applyFont="1" applyFill="1" applyBorder="1" applyAlignment="1">
      <alignment horizontal="right" vertical="center" wrapText="1"/>
    </xf>
    <xf numFmtId="0" fontId="3" fillId="11" borderId="15" xfId="53" applyFont="1" applyFill="1" applyBorder="1" applyAlignment="1">
      <alignment horizontal="center" vertical="center" wrapText="1"/>
      <protection/>
    </xf>
    <xf numFmtId="0" fontId="16" fillId="11" borderId="69" xfId="53" applyFont="1" applyFill="1" applyBorder="1" applyAlignment="1">
      <alignment horizontal="center" vertical="center" wrapText="1"/>
      <protection/>
    </xf>
    <xf numFmtId="0" fontId="16" fillId="11" borderId="15" xfId="53" applyFont="1" applyFill="1" applyBorder="1" applyAlignment="1">
      <alignment horizontal="center" vertical="center" wrapText="1"/>
      <protection/>
    </xf>
    <xf numFmtId="44" fontId="11" fillId="4" borderId="30" xfId="50" applyFont="1" applyFill="1" applyBorder="1" applyAlignment="1">
      <alignment vertical="center" wrapText="1"/>
    </xf>
    <xf numFmtId="44" fontId="11" fillId="11" borderId="30" xfId="50" applyFont="1" applyFill="1" applyBorder="1" applyAlignment="1">
      <alignment vertical="center" wrapText="1"/>
    </xf>
    <xf numFmtId="44" fontId="11" fillId="11" borderId="109" xfId="50" applyFont="1" applyFill="1" applyBorder="1" applyAlignment="1">
      <alignment vertical="center" wrapText="1"/>
    </xf>
    <xf numFmtId="44" fontId="11" fillId="4" borderId="13" xfId="50" applyFont="1" applyFill="1" applyBorder="1" applyAlignment="1">
      <alignment vertical="center" wrapText="1"/>
    </xf>
    <xf numFmtId="44" fontId="11" fillId="4" borderId="14" xfId="50" applyFont="1" applyFill="1" applyBorder="1" applyAlignment="1">
      <alignment vertical="center" wrapText="1"/>
    </xf>
    <xf numFmtId="44" fontId="11" fillId="11" borderId="32" xfId="50" applyFont="1" applyFill="1" applyBorder="1" applyAlignment="1">
      <alignment vertical="center" wrapText="1"/>
    </xf>
    <xf numFmtId="44" fontId="11" fillId="11" borderId="12" xfId="50" applyFont="1" applyFill="1" applyBorder="1" applyAlignment="1">
      <alignment vertical="center" wrapText="1"/>
    </xf>
    <xf numFmtId="44" fontId="11" fillId="11" borderId="55" xfId="50" applyFont="1" applyFill="1" applyBorder="1" applyAlignment="1">
      <alignment vertical="center" wrapText="1"/>
    </xf>
    <xf numFmtId="44" fontId="11" fillId="4" borderId="58" xfId="50" applyFont="1" applyFill="1" applyBorder="1" applyAlignment="1">
      <alignment vertical="center" wrapText="1"/>
    </xf>
    <xf numFmtId="44" fontId="11" fillId="4" borderId="59" xfId="50" applyFont="1" applyFill="1" applyBorder="1" applyAlignment="1">
      <alignment vertical="center" wrapText="1"/>
    </xf>
    <xf numFmtId="0" fontId="5" fillId="0" borderId="92" xfId="0" applyFont="1" applyBorder="1" applyAlignment="1">
      <alignment vertical="center" wrapText="1"/>
    </xf>
    <xf numFmtId="0" fontId="5" fillId="0" borderId="93" xfId="0" applyFont="1" applyBorder="1" applyAlignment="1">
      <alignment vertical="center" wrapText="1"/>
    </xf>
    <xf numFmtId="44" fontId="11" fillId="4" borderId="61" xfId="5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4" fontId="11" fillId="11" borderId="58" xfId="50" applyFont="1" applyFill="1" applyBorder="1" applyAlignment="1">
      <alignment vertical="center" wrapText="1"/>
    </xf>
    <xf numFmtId="44" fontId="11" fillId="0" borderId="13" xfId="5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4" fontId="11" fillId="11" borderId="0" xfId="5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44" fontId="16" fillId="4" borderId="82" xfId="50" applyFont="1" applyFill="1" applyBorder="1" applyAlignment="1">
      <alignment horizontal="right" vertical="center" wrapText="1"/>
    </xf>
    <xf numFmtId="44" fontId="11" fillId="4" borderId="112" xfId="50" applyFont="1" applyFill="1" applyBorder="1" applyAlignment="1">
      <alignment horizontal="right" vertical="center" wrapText="1"/>
    </xf>
    <xf numFmtId="44" fontId="11" fillId="4" borderId="113" xfId="50" applyFont="1" applyFill="1" applyBorder="1" applyAlignment="1">
      <alignment horizontal="right" vertical="center" wrapText="1"/>
    </xf>
    <xf numFmtId="44" fontId="11" fillId="4" borderId="114" xfId="50" applyFont="1" applyFill="1" applyBorder="1" applyAlignment="1">
      <alignment horizontal="right" vertical="center" wrapText="1"/>
    </xf>
    <xf numFmtId="44" fontId="11" fillId="4" borderId="12" xfId="50" applyFont="1" applyFill="1" applyBorder="1" applyAlignment="1">
      <alignment horizontal="right" vertical="center" wrapText="1"/>
    </xf>
    <xf numFmtId="44" fontId="11" fillId="4" borderId="13" xfId="50" applyFont="1" applyFill="1" applyBorder="1" applyAlignment="1">
      <alignment horizontal="right" vertical="center" wrapText="1"/>
    </xf>
    <xf numFmtId="44" fontId="11" fillId="4" borderId="14" xfId="50" applyFont="1" applyFill="1" applyBorder="1" applyAlignment="1">
      <alignment horizontal="right" vertical="center" wrapText="1"/>
    </xf>
    <xf numFmtId="44" fontId="16" fillId="11" borderId="12" xfId="50" applyFont="1" applyFill="1" applyBorder="1" applyAlignment="1">
      <alignment vertical="center" wrapText="1"/>
    </xf>
    <xf numFmtId="44" fontId="16" fillId="11" borderId="30" xfId="50" applyFont="1" applyFill="1" applyBorder="1" applyAlignment="1">
      <alignment vertical="center" wrapText="1"/>
    </xf>
    <xf numFmtId="44" fontId="16" fillId="4" borderId="13" xfId="50" applyFont="1" applyFill="1" applyBorder="1" applyAlignment="1">
      <alignment vertical="center" wrapText="1"/>
    </xf>
    <xf numFmtId="44" fontId="16" fillId="11" borderId="55" xfId="50" applyFont="1" applyFill="1" applyBorder="1" applyAlignment="1">
      <alignment vertical="center" wrapText="1"/>
    </xf>
    <xf numFmtId="44" fontId="16" fillId="11" borderId="58" xfId="50" applyFont="1" applyFill="1" applyBorder="1" applyAlignment="1">
      <alignment vertical="center" wrapText="1"/>
    </xf>
    <xf numFmtId="44" fontId="16" fillId="11" borderId="109" xfId="50" applyFont="1" applyFill="1" applyBorder="1" applyAlignment="1">
      <alignment vertical="center" wrapText="1"/>
    </xf>
    <xf numFmtId="44" fontId="16" fillId="11" borderId="13" xfId="50" applyFont="1" applyFill="1" applyBorder="1" applyAlignment="1">
      <alignment vertical="center" wrapText="1"/>
    </xf>
    <xf numFmtId="44" fontId="16" fillId="11" borderId="21" xfId="50" applyFont="1" applyFill="1" applyBorder="1" applyAlignment="1">
      <alignment vertical="center" wrapText="1"/>
    </xf>
    <xf numFmtId="44" fontId="16" fillId="11" borderId="14" xfId="50" applyFont="1" applyFill="1" applyBorder="1" applyAlignment="1">
      <alignment vertical="center" wrapText="1"/>
    </xf>
    <xf numFmtId="44" fontId="16" fillId="11" borderId="82" xfId="50" applyFont="1" applyFill="1" applyBorder="1" applyAlignment="1">
      <alignment vertical="center" wrapText="1"/>
    </xf>
    <xf numFmtId="0" fontId="16" fillId="5" borderId="108" xfId="53" applyFont="1" applyFill="1" applyBorder="1" applyAlignment="1">
      <alignment horizontal="center" vertical="center" wrapText="1"/>
      <protection/>
    </xf>
    <xf numFmtId="0" fontId="16" fillId="5" borderId="24" xfId="53" applyFont="1" applyFill="1" applyBorder="1" applyAlignment="1">
      <alignment horizontal="center" vertical="center" wrapText="1"/>
      <protection/>
    </xf>
    <xf numFmtId="44" fontId="11" fillId="5" borderId="58" xfId="50" applyFont="1" applyFill="1" applyBorder="1" applyAlignment="1">
      <alignment vertical="center" wrapText="1"/>
    </xf>
    <xf numFmtId="44" fontId="11" fillId="5" borderId="12" xfId="50" applyFont="1" applyFill="1" applyBorder="1" applyAlignment="1">
      <alignment vertical="center" wrapText="1"/>
    </xf>
    <xf numFmtId="44" fontId="11" fillId="5" borderId="59" xfId="50" applyFont="1" applyFill="1" applyBorder="1" applyAlignment="1">
      <alignment vertical="center" wrapText="1"/>
    </xf>
    <xf numFmtId="44" fontId="11" fillId="5" borderId="13" xfId="50" applyFont="1" applyFill="1" applyBorder="1" applyAlignment="1">
      <alignment vertical="center" wrapText="1"/>
    </xf>
    <xf numFmtId="44" fontId="11" fillId="5" borderId="60" xfId="50" applyFont="1" applyFill="1" applyBorder="1" applyAlignment="1">
      <alignment vertical="center" wrapText="1"/>
    </xf>
    <xf numFmtId="44" fontId="11" fillId="5" borderId="31" xfId="50" applyFont="1" applyFill="1" applyBorder="1" applyAlignment="1">
      <alignment vertical="center" wrapText="1"/>
    </xf>
    <xf numFmtId="44" fontId="16" fillId="5" borderId="12" xfId="50" applyFont="1" applyFill="1" applyBorder="1" applyAlignment="1">
      <alignment vertical="center" wrapText="1"/>
    </xf>
    <xf numFmtId="44" fontId="16" fillId="5" borderId="13" xfId="50" applyFont="1" applyFill="1" applyBorder="1" applyAlignment="1">
      <alignment vertical="center" wrapText="1"/>
    </xf>
    <xf numFmtId="44" fontId="16" fillId="5" borderId="14" xfId="50" applyFont="1" applyFill="1" applyBorder="1" applyAlignment="1">
      <alignment vertical="center" wrapText="1"/>
    </xf>
    <xf numFmtId="44" fontId="16" fillId="5" borderId="58" xfId="50" applyFont="1" applyFill="1" applyBorder="1" applyAlignment="1">
      <alignment vertical="center" wrapText="1"/>
    </xf>
    <xf numFmtId="44" fontId="16" fillId="5" borderId="109" xfId="50" applyFont="1" applyFill="1" applyBorder="1" applyAlignment="1">
      <alignment vertical="center" wrapText="1"/>
    </xf>
    <xf numFmtId="44" fontId="16" fillId="5" borderId="21" xfId="50" applyFont="1" applyFill="1" applyBorder="1" applyAlignment="1">
      <alignment vertical="center" wrapText="1"/>
    </xf>
    <xf numFmtId="44" fontId="16" fillId="5" borderId="82" xfId="0" applyNumberFormat="1" applyFont="1" applyFill="1" applyBorder="1" applyAlignment="1">
      <alignment vertical="center" wrapText="1"/>
    </xf>
    <xf numFmtId="44" fontId="16" fillId="5" borderId="99" xfId="0" applyNumberFormat="1" applyFont="1" applyFill="1" applyBorder="1" applyAlignment="1">
      <alignment vertical="center" wrapText="1"/>
    </xf>
    <xf numFmtId="0" fontId="11" fillId="0" borderId="107" xfId="0" applyFont="1" applyBorder="1" applyAlignment="1">
      <alignment horizontal="center" vertical="center"/>
    </xf>
    <xf numFmtId="44" fontId="11" fillId="4" borderId="12" xfId="5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94" xfId="0" applyFont="1" applyBorder="1" applyAlignment="1">
      <alignment horizontal="center" vertical="center"/>
    </xf>
    <xf numFmtId="44" fontId="11" fillId="4" borderId="13" xfId="50" applyFont="1" applyFill="1" applyBorder="1" applyAlignment="1">
      <alignment vertical="center"/>
    </xf>
    <xf numFmtId="0" fontId="5" fillId="0" borderId="87" xfId="0" applyFont="1" applyBorder="1" applyAlignment="1">
      <alignment horizontal="center" vertical="center"/>
    </xf>
    <xf numFmtId="44" fontId="11" fillId="4" borderId="14" xfId="5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4" fontId="16" fillId="4" borderId="59" xfId="5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4" fontId="16" fillId="5" borderId="12" xfId="0" applyNumberFormat="1" applyFont="1" applyFill="1" applyBorder="1" applyAlignment="1">
      <alignment vertical="center" wrapText="1"/>
    </xf>
    <xf numFmtId="44" fontId="16" fillId="5" borderId="13" xfId="0" applyNumberFormat="1" applyFont="1" applyFill="1" applyBorder="1" applyAlignment="1">
      <alignment vertical="center" wrapText="1"/>
    </xf>
    <xf numFmtId="44" fontId="16" fillId="5" borderId="14" xfId="0" applyNumberFormat="1" applyFont="1" applyFill="1" applyBorder="1" applyAlignment="1">
      <alignment vertical="center" wrapText="1"/>
    </xf>
    <xf numFmtId="44" fontId="11" fillId="5" borderId="12" xfId="50" applyFont="1" applyFill="1" applyBorder="1" applyAlignment="1">
      <alignment vertical="center"/>
    </xf>
    <xf numFmtId="44" fontId="11" fillId="5" borderId="13" xfId="50" applyFont="1" applyFill="1" applyBorder="1" applyAlignment="1">
      <alignment vertical="center"/>
    </xf>
    <xf numFmtId="44" fontId="16" fillId="11" borderId="59" xfId="50" applyFont="1" applyFill="1" applyBorder="1" applyAlignment="1">
      <alignment vertical="center" wrapText="1"/>
    </xf>
    <xf numFmtId="44" fontId="16" fillId="11" borderId="61" xfId="50" applyFont="1" applyFill="1" applyBorder="1" applyAlignment="1">
      <alignment vertical="center" wrapText="1"/>
    </xf>
    <xf numFmtId="44" fontId="16" fillId="5" borderId="12" xfId="0" applyNumberFormat="1" applyFont="1" applyFill="1" applyBorder="1" applyAlignment="1">
      <alignment vertical="center"/>
    </xf>
    <xf numFmtId="44" fontId="16" fillId="5" borderId="13" xfId="0" applyNumberFormat="1" applyFont="1" applyFill="1" applyBorder="1" applyAlignment="1">
      <alignment vertical="center"/>
    </xf>
    <xf numFmtId="44" fontId="16" fillId="5" borderId="14" xfId="0" applyNumberFormat="1" applyFont="1" applyFill="1" applyBorder="1" applyAlignment="1">
      <alignment vertical="center"/>
    </xf>
    <xf numFmtId="44" fontId="16" fillId="5" borderId="58" xfId="0" applyNumberFormat="1" applyFont="1" applyFill="1" applyBorder="1" applyAlignment="1">
      <alignment vertical="center"/>
    </xf>
    <xf numFmtId="44" fontId="16" fillId="5" borderId="59" xfId="0" applyNumberFormat="1" applyFont="1" applyFill="1" applyBorder="1" applyAlignment="1">
      <alignment vertical="center"/>
    </xf>
    <xf numFmtId="44" fontId="16" fillId="5" borderId="61" xfId="0" applyNumberFormat="1" applyFont="1" applyFill="1" applyBorder="1" applyAlignment="1">
      <alignment vertical="center"/>
    </xf>
    <xf numFmtId="44" fontId="11" fillId="5" borderId="31" xfId="50" applyFont="1" applyFill="1" applyBorder="1" applyAlignment="1">
      <alignment vertical="center"/>
    </xf>
    <xf numFmtId="44" fontId="16" fillId="11" borderId="82" xfId="50" applyFont="1" applyFill="1" applyBorder="1" applyAlignment="1">
      <alignment horizontal="right" vertical="center" wrapText="1"/>
    </xf>
    <xf numFmtId="44" fontId="16" fillId="5" borderId="82" xfId="0" applyNumberFormat="1" applyFont="1" applyFill="1" applyBorder="1" applyAlignment="1">
      <alignment vertical="center"/>
    </xf>
    <xf numFmtId="44" fontId="16" fillId="5" borderId="99" xfId="0" applyNumberFormat="1" applyFont="1" applyFill="1" applyBorder="1" applyAlignment="1">
      <alignment vertical="center"/>
    </xf>
    <xf numFmtId="195" fontId="17" fillId="19" borderId="12" xfId="0" applyNumberFormat="1" applyFont="1" applyFill="1" applyBorder="1" applyAlignment="1">
      <alignment horizontal="center" vertical="center" wrapText="1"/>
    </xf>
    <xf numFmtId="195" fontId="17" fillId="19" borderId="13" xfId="0" applyNumberFormat="1" applyFont="1" applyFill="1" applyBorder="1" applyAlignment="1">
      <alignment horizontal="center" vertical="center" wrapText="1"/>
    </xf>
    <xf numFmtId="195" fontId="17" fillId="19" borderId="14" xfId="0" applyNumberFormat="1" applyFont="1" applyFill="1" applyBorder="1" applyAlignment="1">
      <alignment horizontal="center" vertical="center" wrapText="1"/>
    </xf>
    <xf numFmtId="44" fontId="11" fillId="4" borderId="12" xfId="50" applyFont="1" applyFill="1" applyBorder="1" applyAlignment="1">
      <alignment vertical="center" wrapText="1"/>
    </xf>
    <xf numFmtId="44" fontId="11" fillId="11" borderId="59" xfId="50" applyFont="1" applyFill="1" applyBorder="1" applyAlignment="1">
      <alignment vertical="center" wrapText="1"/>
    </xf>
    <xf numFmtId="44" fontId="11" fillId="11" borderId="61" xfId="50" applyFont="1" applyFill="1" applyBorder="1" applyAlignment="1">
      <alignment vertical="center" wrapText="1"/>
    </xf>
    <xf numFmtId="44" fontId="16" fillId="0" borderId="12" xfId="0" applyNumberFormat="1" applyFont="1" applyBorder="1" applyAlignment="1">
      <alignment vertical="center"/>
    </xf>
    <xf numFmtId="44" fontId="16" fillId="0" borderId="13" xfId="0" applyNumberFormat="1" applyFont="1" applyBorder="1" applyAlignment="1">
      <alignment vertical="center"/>
    </xf>
    <xf numFmtId="44" fontId="16" fillId="0" borderId="14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15" xfId="53" applyFont="1" applyFill="1" applyBorder="1" applyAlignment="1">
      <alignment horizontal="justify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4" fillId="0" borderId="116" xfId="53" applyFont="1" applyFill="1" applyBorder="1" applyAlignment="1">
      <alignment horizontal="justify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17" xfId="53" applyFont="1" applyFill="1" applyBorder="1" applyAlignment="1">
      <alignment horizontal="justify" vertical="center" wrapText="1"/>
      <protection/>
    </xf>
    <xf numFmtId="0" fontId="3" fillId="5" borderId="108" xfId="53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5" fillId="0" borderId="90" xfId="0" applyFont="1" applyBorder="1" applyAlignment="1">
      <alignment horizontal="center" vertical="center"/>
    </xf>
    <xf numFmtId="44" fontId="11" fillId="0" borderId="0" xfId="0" applyNumberFormat="1" applyFont="1" applyBorder="1" applyAlignment="1">
      <alignment vertical="center"/>
    </xf>
    <xf numFmtId="44" fontId="11" fillId="0" borderId="0" xfId="50" applyFont="1" applyAlignment="1">
      <alignment vertical="center"/>
    </xf>
    <xf numFmtId="0" fontId="5" fillId="0" borderId="92" xfId="0" applyFont="1" applyBorder="1" applyAlignment="1">
      <alignment vertical="center" wrapText="1"/>
    </xf>
    <xf numFmtId="44" fontId="11" fillId="0" borderId="59" xfId="50" applyFont="1" applyBorder="1" applyAlignment="1">
      <alignment vertical="center"/>
    </xf>
    <xf numFmtId="0" fontId="5" fillId="0" borderId="93" xfId="0" applyFont="1" applyBorder="1" applyAlignment="1">
      <alignment vertical="center" wrapText="1"/>
    </xf>
    <xf numFmtId="44" fontId="11" fillId="0" borderId="61" xfId="5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44" fontId="16" fillId="0" borderId="0" xfId="0" applyNumberFormat="1" applyFont="1" applyAlignment="1">
      <alignment vertical="center"/>
    </xf>
    <xf numFmtId="44" fontId="16" fillId="0" borderId="92" xfId="50" applyFont="1" applyBorder="1" applyAlignment="1">
      <alignment vertical="center"/>
    </xf>
    <xf numFmtId="44" fontId="5" fillId="0" borderId="0" xfId="50" applyNumberFormat="1" applyFont="1" applyAlignment="1">
      <alignment horizontal="justify" vertical="center"/>
    </xf>
    <xf numFmtId="44" fontId="5" fillId="0" borderId="0" xfId="50" applyNumberFormat="1" applyFont="1" applyAlignment="1">
      <alignment/>
    </xf>
    <xf numFmtId="44" fontId="11" fillId="0" borderId="14" xfId="50" applyFont="1" applyBorder="1" applyAlignment="1">
      <alignment vertical="center"/>
    </xf>
    <xf numFmtId="202" fontId="11" fillId="0" borderId="0" xfId="48" applyNumberFormat="1" applyFont="1" applyAlignment="1">
      <alignment vertical="center" wrapText="1"/>
    </xf>
    <xf numFmtId="0" fontId="5" fillId="0" borderId="111" xfId="0" applyFont="1" applyBorder="1" applyAlignment="1">
      <alignment horizontal="center" vertical="center"/>
    </xf>
    <xf numFmtId="44" fontId="11" fillId="0" borderId="92" xfId="50" applyFont="1" applyBorder="1" applyAlignment="1">
      <alignment vertical="center"/>
    </xf>
    <xf numFmtId="0" fontId="3" fillId="0" borderId="15" xfId="53" applyFont="1" applyFill="1" applyBorder="1" applyAlignment="1">
      <alignment horizontal="center" vertical="center" wrapText="1"/>
      <protection/>
    </xf>
    <xf numFmtId="44" fontId="16" fillId="0" borderId="0" xfId="0" applyNumberFormat="1" applyFont="1" applyBorder="1" applyAlignment="1">
      <alignment vertical="center"/>
    </xf>
    <xf numFmtId="0" fontId="3" fillId="5" borderId="15" xfId="53" applyFont="1" applyFill="1" applyBorder="1" applyAlignment="1">
      <alignment horizontal="center" vertical="center" wrapText="1"/>
      <protection/>
    </xf>
    <xf numFmtId="0" fontId="3" fillId="7" borderId="108" xfId="53" applyFont="1" applyFill="1" applyBorder="1" applyAlignment="1">
      <alignment horizontal="center" vertical="center" wrapText="1"/>
      <protection/>
    </xf>
    <xf numFmtId="0" fontId="3" fillId="7" borderId="118" xfId="53" applyFont="1" applyFill="1" applyBorder="1" applyAlignment="1">
      <alignment horizontal="center" vertical="center" wrapText="1"/>
      <protection/>
    </xf>
    <xf numFmtId="44" fontId="11" fillId="7" borderId="12" xfId="50" applyFont="1" applyFill="1" applyBorder="1" applyAlignment="1">
      <alignment vertical="center" wrapText="1"/>
    </xf>
    <xf numFmtId="44" fontId="16" fillId="7" borderId="12" xfId="50" applyFont="1" applyFill="1" applyBorder="1" applyAlignment="1">
      <alignment vertical="center" wrapText="1"/>
    </xf>
    <xf numFmtId="44" fontId="11" fillId="7" borderId="13" xfId="50" applyFont="1" applyFill="1" applyBorder="1" applyAlignment="1">
      <alignment vertical="center" wrapText="1"/>
    </xf>
    <xf numFmtId="44" fontId="16" fillId="7" borderId="13" xfId="50" applyFont="1" applyFill="1" applyBorder="1" applyAlignment="1">
      <alignment vertical="center" wrapText="1"/>
    </xf>
    <xf numFmtId="44" fontId="11" fillId="7" borderId="14" xfId="50" applyFont="1" applyFill="1" applyBorder="1" applyAlignment="1">
      <alignment vertical="center" wrapText="1"/>
    </xf>
    <xf numFmtId="44" fontId="16" fillId="7" borderId="14" xfId="50" applyFont="1" applyFill="1" applyBorder="1" applyAlignment="1">
      <alignment vertical="center" wrapText="1"/>
    </xf>
    <xf numFmtId="0" fontId="3" fillId="7" borderId="24" xfId="53" applyFont="1" applyFill="1" applyBorder="1" applyAlignment="1">
      <alignment horizontal="center" vertical="center" wrapText="1"/>
      <protection/>
    </xf>
    <xf numFmtId="44" fontId="11" fillId="7" borderId="112" xfId="50" applyFont="1" applyFill="1" applyBorder="1" applyAlignment="1">
      <alignment vertical="center"/>
    </xf>
    <xf numFmtId="44" fontId="16" fillId="7" borderId="58" xfId="50" applyFont="1" applyFill="1" applyBorder="1" applyAlignment="1">
      <alignment vertical="center"/>
    </xf>
    <xf numFmtId="44" fontId="11" fillId="7" borderId="113" xfId="50" applyFont="1" applyFill="1" applyBorder="1" applyAlignment="1">
      <alignment vertical="center"/>
    </xf>
    <xf numFmtId="44" fontId="16" fillId="7" borderId="59" xfId="50" applyFont="1" applyFill="1" applyBorder="1" applyAlignment="1">
      <alignment vertical="center"/>
    </xf>
    <xf numFmtId="44" fontId="11" fillId="7" borderId="114" xfId="50" applyFont="1" applyFill="1" applyBorder="1" applyAlignment="1">
      <alignment vertical="center"/>
    </xf>
    <xf numFmtId="44" fontId="16" fillId="7" borderId="61" xfId="50" applyFont="1" applyFill="1" applyBorder="1" applyAlignment="1">
      <alignment vertical="center"/>
    </xf>
    <xf numFmtId="44" fontId="11" fillId="0" borderId="0" xfId="50" applyNumberFormat="1" applyFont="1" applyAlignment="1">
      <alignment vertical="center" wrapText="1"/>
    </xf>
    <xf numFmtId="0" fontId="3" fillId="5" borderId="34" xfId="53" applyFont="1" applyFill="1" applyBorder="1" applyAlignment="1">
      <alignment horizontal="center" vertical="center" wrapText="1"/>
      <protection/>
    </xf>
    <xf numFmtId="44" fontId="11" fillId="0" borderId="109" xfId="50" applyFont="1" applyBorder="1" applyAlignment="1">
      <alignment vertical="center"/>
    </xf>
    <xf numFmtId="44" fontId="11" fillId="0" borderId="30" xfId="50" applyFont="1" applyBorder="1" applyAlignment="1">
      <alignment vertical="center" wrapText="1"/>
    </xf>
    <xf numFmtId="44" fontId="16" fillId="0" borderId="0" xfId="0" applyNumberFormat="1" applyFont="1" applyAlignment="1">
      <alignment vertical="center" wrapText="1"/>
    </xf>
    <xf numFmtId="202" fontId="16" fillId="0" borderId="0" xfId="48" applyNumberFormat="1" applyFont="1" applyAlignment="1">
      <alignment vertical="center" wrapText="1"/>
    </xf>
    <xf numFmtId="44" fontId="11" fillId="0" borderId="58" xfId="50" applyNumberFormat="1" applyFont="1" applyBorder="1" applyAlignment="1">
      <alignment vertical="center" wrapText="1"/>
    </xf>
    <xf numFmtId="44" fontId="11" fillId="0" borderId="59" xfId="50" applyNumberFormat="1" applyFont="1" applyBorder="1" applyAlignment="1">
      <alignment vertical="center" wrapText="1"/>
    </xf>
    <xf numFmtId="44" fontId="11" fillId="0" borderId="61" xfId="50" applyNumberFormat="1" applyFont="1" applyBorder="1" applyAlignment="1">
      <alignment vertical="center" wrapText="1"/>
    </xf>
    <xf numFmtId="44" fontId="11" fillId="5" borderId="14" xfId="50" applyFont="1" applyFill="1" applyBorder="1" applyAlignment="1">
      <alignment vertical="center" wrapText="1"/>
    </xf>
    <xf numFmtId="44" fontId="11" fillId="5" borderId="0" xfId="50" applyFont="1" applyFill="1" applyBorder="1" applyAlignment="1">
      <alignment vertical="center" wrapText="1"/>
    </xf>
    <xf numFmtId="44" fontId="11" fillId="0" borderId="109" xfId="50" applyNumberFormat="1" applyFont="1" applyBorder="1" applyAlignment="1">
      <alignment vertical="center" wrapText="1"/>
    </xf>
    <xf numFmtId="44" fontId="16" fillId="0" borderId="0" xfId="0" applyNumberFormat="1" applyFont="1" applyBorder="1" applyAlignment="1">
      <alignment vertical="center" wrapText="1"/>
    </xf>
    <xf numFmtId="0" fontId="5" fillId="0" borderId="1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18" borderId="119" xfId="53" applyFont="1" applyFill="1" applyBorder="1" applyAlignment="1">
      <alignment horizontal="center" vertical="center" wrapText="1"/>
      <protection/>
    </xf>
    <xf numFmtId="0" fontId="5" fillId="0" borderId="106" xfId="0" applyFont="1" applyBorder="1" applyAlignment="1">
      <alignment vertical="center" wrapText="1"/>
    </xf>
    <xf numFmtId="0" fontId="2" fillId="0" borderId="92" xfId="0" applyFont="1" applyFill="1" applyBorder="1" applyAlignment="1">
      <alignment horizontal="center" wrapText="1"/>
    </xf>
    <xf numFmtId="0" fontId="0" fillId="0" borderId="92" xfId="0" applyFont="1" applyFill="1" applyBorder="1" applyAlignment="1">
      <alignment horizontal="justify" wrapText="1"/>
    </xf>
    <xf numFmtId="44" fontId="0" fillId="0" borderId="92" xfId="50" applyFont="1" applyFill="1" applyBorder="1" applyAlignment="1">
      <alignment/>
    </xf>
    <xf numFmtId="44" fontId="2" fillId="0" borderId="92" xfId="50" applyFont="1" applyFill="1" applyBorder="1" applyAlignment="1">
      <alignment/>
    </xf>
    <xf numFmtId="44" fontId="2" fillId="0" borderId="92" xfId="0" applyNumberFormat="1" applyFont="1" applyFill="1" applyBorder="1" applyAlignment="1">
      <alignment horizont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0" fillId="0" borderId="92" xfId="0" applyFont="1" applyFill="1" applyBorder="1" applyAlignment="1">
      <alignment horizontal="justify" vertical="center" wrapText="1"/>
    </xf>
    <xf numFmtId="44" fontId="0" fillId="0" borderId="92" xfId="50" applyFont="1" applyFill="1" applyBorder="1" applyAlignment="1">
      <alignment vertical="center"/>
    </xf>
    <xf numFmtId="44" fontId="0" fillId="0" borderId="92" xfId="0" applyNumberFormat="1" applyFont="1" applyBorder="1" applyAlignment="1">
      <alignment vertical="center"/>
    </xf>
    <xf numFmtId="0" fontId="2" fillId="0" borderId="92" xfId="0" applyFont="1" applyBorder="1" applyAlignment="1">
      <alignment horizontal="justify" vertical="center" wrapText="1"/>
    </xf>
    <xf numFmtId="44" fontId="2" fillId="0" borderId="92" xfId="5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44" fontId="2" fillId="0" borderId="92" xfId="50" applyFont="1" applyFill="1" applyBorder="1" applyAlignment="1">
      <alignment vertical="center"/>
    </xf>
    <xf numFmtId="44" fontId="2" fillId="0" borderId="92" xfId="0" applyNumberFormat="1" applyFont="1" applyFill="1" applyBorder="1" applyAlignment="1">
      <alignment horizontal="center" vertical="center" wrapText="1"/>
    </xf>
    <xf numFmtId="44" fontId="0" fillId="0" borderId="92" xfId="5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9" fontId="5" fillId="0" borderId="92" xfId="55" applyFont="1" applyBorder="1" applyAlignment="1">
      <alignment horizontal="center" vertical="center"/>
    </xf>
    <xf numFmtId="9" fontId="0" fillId="0" borderId="0" xfId="55" applyFont="1" applyBorder="1" applyAlignment="1">
      <alignment/>
    </xf>
    <xf numFmtId="9" fontId="5" fillId="0" borderId="0" xfId="0" applyNumberFormat="1" applyFont="1" applyAlignment="1">
      <alignment/>
    </xf>
    <xf numFmtId="9" fontId="3" fillId="0" borderId="92" xfId="0" applyNumberFormat="1" applyFont="1" applyBorder="1" applyAlignment="1">
      <alignment horizontal="center" vertical="center"/>
    </xf>
    <xf numFmtId="0" fontId="2" fillId="0" borderId="92" xfId="0" applyFont="1" applyFill="1" applyBorder="1" applyAlignment="1">
      <alignment horizontal="justify" vertical="center" wrapText="1"/>
    </xf>
    <xf numFmtId="9" fontId="2" fillId="0" borderId="92" xfId="0" applyNumberFormat="1" applyFont="1" applyBorder="1" applyAlignment="1">
      <alignment horizontal="center" vertical="center"/>
    </xf>
    <xf numFmtId="9" fontId="0" fillId="0" borderId="92" xfId="55" applyFont="1" applyBorder="1" applyAlignment="1">
      <alignment horizontal="center"/>
    </xf>
    <xf numFmtId="0" fontId="16" fillId="0" borderId="92" xfId="0" applyFont="1" applyBorder="1" applyAlignment="1">
      <alignment horizontal="justify" vertical="center" wrapText="1"/>
    </xf>
    <xf numFmtId="0" fontId="11" fillId="0" borderId="92" xfId="0" applyFont="1" applyBorder="1" applyAlignment="1">
      <alignment vertical="center"/>
    </xf>
    <xf numFmtId="44" fontId="11" fillId="0" borderId="92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9" fontId="11" fillId="0" borderId="0" xfId="55" applyFont="1" applyBorder="1" applyAlignment="1">
      <alignment vertical="center"/>
    </xf>
    <xf numFmtId="9" fontId="5" fillId="0" borderId="0" xfId="55" applyFont="1" applyBorder="1" applyAlignment="1">
      <alignment horizontal="center" vertical="center"/>
    </xf>
    <xf numFmtId="202" fontId="16" fillId="0" borderId="12" xfId="48" applyNumberFormat="1" applyFont="1" applyBorder="1" applyAlignment="1">
      <alignment vertical="center" wrapText="1"/>
    </xf>
    <xf numFmtId="202" fontId="16" fillId="0" borderId="13" xfId="48" applyNumberFormat="1" applyFont="1" applyBorder="1" applyAlignment="1">
      <alignment vertical="center" wrapText="1"/>
    </xf>
    <xf numFmtId="202" fontId="16" fillId="0" borderId="14" xfId="48" applyNumberFormat="1" applyFont="1" applyBorder="1" applyAlignment="1">
      <alignment vertical="center" wrapText="1"/>
    </xf>
    <xf numFmtId="202" fontId="16" fillId="0" borderId="30" xfId="48" applyNumberFormat="1" applyFont="1" applyBorder="1" applyAlignment="1">
      <alignment vertical="center" wrapText="1"/>
    </xf>
    <xf numFmtId="9" fontId="3" fillId="0" borderId="92" xfId="55" applyFont="1" applyBorder="1" applyAlignment="1">
      <alignment horizontal="center" vertical="center"/>
    </xf>
    <xf numFmtId="44" fontId="11" fillId="11" borderId="21" xfId="50" applyFont="1" applyFill="1" applyBorder="1" applyAlignment="1">
      <alignment vertical="center" wrapText="1"/>
    </xf>
    <xf numFmtId="44" fontId="11" fillId="5" borderId="112" xfId="50" applyFont="1" applyFill="1" applyBorder="1" applyAlignment="1">
      <alignment vertical="center" wrapText="1"/>
    </xf>
    <xf numFmtId="44" fontId="11" fillId="5" borderId="113" xfId="50" applyFont="1" applyFill="1" applyBorder="1" applyAlignment="1">
      <alignment vertical="center" wrapText="1"/>
    </xf>
    <xf numFmtId="44" fontId="11" fillId="5" borderId="114" xfId="50" applyFont="1" applyFill="1" applyBorder="1" applyAlignment="1">
      <alignment vertical="center" wrapText="1"/>
    </xf>
    <xf numFmtId="0" fontId="16" fillId="11" borderId="24" xfId="53" applyFont="1" applyFill="1" applyBorder="1" applyAlignment="1">
      <alignment horizontal="center" vertical="center" wrapText="1"/>
      <protection/>
    </xf>
    <xf numFmtId="44" fontId="11" fillId="11" borderId="13" xfId="50" applyFont="1" applyFill="1" applyBorder="1" applyAlignment="1">
      <alignment vertical="center" wrapText="1"/>
    </xf>
    <xf numFmtId="44" fontId="11" fillId="11" borderId="14" xfId="50" applyFont="1" applyFill="1" applyBorder="1" applyAlignment="1">
      <alignment vertical="center" wrapText="1"/>
    </xf>
    <xf numFmtId="44" fontId="11" fillId="5" borderId="120" xfId="50" applyFont="1" applyFill="1" applyBorder="1" applyAlignment="1">
      <alignment vertical="center" wrapText="1"/>
    </xf>
    <xf numFmtId="44" fontId="11" fillId="11" borderId="60" xfId="50" applyFont="1" applyFill="1" applyBorder="1" applyAlignment="1">
      <alignment vertical="center" wrapText="1"/>
    </xf>
    <xf numFmtId="44" fontId="11" fillId="5" borderId="112" xfId="50" applyFont="1" applyFill="1" applyBorder="1" applyAlignment="1">
      <alignment vertical="center"/>
    </xf>
    <xf numFmtId="44" fontId="11" fillId="5" borderId="113" xfId="50" applyFont="1" applyFill="1" applyBorder="1" applyAlignment="1">
      <alignment vertical="center"/>
    </xf>
    <xf numFmtId="44" fontId="11" fillId="5" borderId="120" xfId="50" applyFont="1" applyFill="1" applyBorder="1" applyAlignment="1">
      <alignment vertical="center"/>
    </xf>
    <xf numFmtId="0" fontId="3" fillId="11" borderId="108" xfId="53" applyFont="1" applyFill="1" applyBorder="1" applyAlignment="1">
      <alignment horizontal="center" vertical="center" wrapText="1"/>
      <protection/>
    </xf>
    <xf numFmtId="0" fontId="3" fillId="11" borderId="118" xfId="0" applyFont="1" applyFill="1" applyBorder="1" applyAlignment="1">
      <alignment horizontal="center" vertical="justify" textRotation="90" wrapText="1"/>
    </xf>
    <xf numFmtId="0" fontId="3" fillId="11" borderId="0" xfId="0" applyFont="1" applyFill="1" applyBorder="1" applyAlignment="1">
      <alignment horizontal="center" vertical="justify" textRotation="90" wrapText="1"/>
    </xf>
    <xf numFmtId="0" fontId="3" fillId="11" borderId="36" xfId="0" applyFont="1" applyFill="1" applyBorder="1" applyAlignment="1">
      <alignment horizontal="center" vertical="justify" textRotation="90" wrapText="1"/>
    </xf>
    <xf numFmtId="0" fontId="3" fillId="11" borderId="20" xfId="0" applyFont="1" applyFill="1" applyBorder="1" applyAlignment="1">
      <alignment horizontal="center" vertical="justify" textRotation="90" wrapText="1"/>
    </xf>
    <xf numFmtId="0" fontId="3" fillId="11" borderId="22" xfId="0" applyFont="1" applyFill="1" applyBorder="1" applyAlignment="1">
      <alignment horizontal="center" vertical="justify" textRotation="90" wrapText="1"/>
    </xf>
    <xf numFmtId="0" fontId="3" fillId="11" borderId="21" xfId="0" applyFont="1" applyFill="1" applyBorder="1" applyAlignment="1">
      <alignment horizontal="center" vertical="justify" textRotation="90" wrapText="1"/>
    </xf>
    <xf numFmtId="0" fontId="3" fillId="11" borderId="22" xfId="0" applyFont="1" applyFill="1" applyBorder="1" applyAlignment="1">
      <alignment horizontal="left" vertical="top" wrapText="1"/>
    </xf>
    <xf numFmtId="0" fontId="3" fillId="11" borderId="25" xfId="0" applyFont="1" applyFill="1" applyBorder="1" applyAlignment="1">
      <alignment horizontal="left" vertical="top" wrapText="1"/>
    </xf>
    <xf numFmtId="0" fontId="3" fillId="11" borderId="108" xfId="0" applyFont="1" applyFill="1" applyBorder="1" applyAlignment="1">
      <alignment horizontal="center" vertical="justify" textRotation="90" wrapText="1"/>
    </xf>
    <xf numFmtId="0" fontId="5" fillId="0" borderId="32" xfId="0" applyFont="1" applyBorder="1" applyAlignment="1">
      <alignment/>
    </xf>
    <xf numFmtId="0" fontId="5" fillId="0" borderId="55" xfId="0" applyFont="1" applyBorder="1" applyAlignment="1">
      <alignment/>
    </xf>
    <xf numFmtId="0" fontId="2" fillId="0" borderId="108" xfId="0" applyFont="1" applyBorder="1" applyAlignment="1">
      <alignment horizontal="center" vertical="justify" textRotation="90" wrapText="1"/>
    </xf>
    <xf numFmtId="0" fontId="2" fillId="0" borderId="32" xfId="0" applyFont="1" applyBorder="1" applyAlignment="1">
      <alignment horizontal="center" vertical="justify" textRotation="90" wrapText="1"/>
    </xf>
    <xf numFmtId="0" fontId="2" fillId="0" borderId="55" xfId="0" applyFont="1" applyBorder="1" applyAlignment="1">
      <alignment horizontal="center" vertical="justify" textRotation="90" wrapText="1"/>
    </xf>
    <xf numFmtId="0" fontId="3" fillId="11" borderId="32" xfId="0" applyFont="1" applyFill="1" applyBorder="1" applyAlignment="1">
      <alignment horizontal="center" vertical="justify" textRotation="90" wrapText="1"/>
    </xf>
    <xf numFmtId="0" fontId="3" fillId="11" borderId="55" xfId="0" applyFont="1" applyFill="1" applyBorder="1" applyAlignment="1">
      <alignment horizontal="center" vertical="justify" textRotation="90" wrapText="1"/>
    </xf>
    <xf numFmtId="0" fontId="2" fillId="11" borderId="24" xfId="0" applyFont="1" applyFill="1" applyBorder="1" applyAlignment="1">
      <alignment horizontal="center" vertical="justify" textRotation="90" wrapText="1"/>
    </xf>
    <xf numFmtId="0" fontId="2" fillId="0" borderId="25" xfId="0" applyFont="1" applyBorder="1" applyAlignment="1">
      <alignment horizontal="center" vertical="justify" textRotation="90" wrapText="1"/>
    </xf>
    <xf numFmtId="0" fontId="2" fillId="0" borderId="26" xfId="0" applyFont="1" applyBorder="1" applyAlignment="1">
      <alignment horizontal="center" vertical="justify" textRotation="90" wrapText="1"/>
    </xf>
    <xf numFmtId="44" fontId="8" fillId="5" borderId="20" xfId="50" applyFont="1" applyFill="1" applyBorder="1" applyAlignment="1">
      <alignment horizontal="center" vertical="center" textRotation="90" wrapText="1"/>
    </xf>
    <xf numFmtId="44" fontId="8" fillId="5" borderId="24" xfId="50" applyFont="1" applyFill="1" applyBorder="1" applyAlignment="1">
      <alignment horizontal="center" vertical="center" textRotation="90" wrapText="1"/>
    </xf>
    <xf numFmtId="44" fontId="8" fillId="5" borderId="21" xfId="50" applyFont="1" applyFill="1" applyBorder="1" applyAlignment="1">
      <alignment horizontal="center" vertical="center" textRotation="90" wrapText="1"/>
    </xf>
    <xf numFmtId="44" fontId="8" fillId="5" borderId="26" xfId="50" applyFont="1" applyFill="1" applyBorder="1" applyAlignment="1">
      <alignment horizontal="center" vertical="center" textRotation="90" wrapText="1"/>
    </xf>
    <xf numFmtId="0" fontId="21" fillId="0" borderId="0" xfId="53" applyFont="1" applyFill="1" applyBorder="1" applyAlignment="1">
      <alignment horizontal="right" vertical="center" wrapText="1"/>
      <protection/>
    </xf>
    <xf numFmtId="44" fontId="8" fillId="11" borderId="20" xfId="50" applyFont="1" applyFill="1" applyBorder="1" applyAlignment="1">
      <alignment horizontal="center" vertical="center" textRotation="90" wrapText="1"/>
    </xf>
    <xf numFmtId="44" fontId="8" fillId="11" borderId="24" xfId="50" applyFont="1" applyFill="1" applyBorder="1" applyAlignment="1">
      <alignment horizontal="center" vertical="center" textRotation="90" wrapText="1"/>
    </xf>
    <xf numFmtId="44" fontId="8" fillId="11" borderId="21" xfId="50" applyFont="1" applyFill="1" applyBorder="1" applyAlignment="1">
      <alignment horizontal="center" vertical="center" textRotation="90" wrapText="1"/>
    </xf>
    <xf numFmtId="44" fontId="8" fillId="11" borderId="26" xfId="50" applyFont="1" applyFill="1" applyBorder="1" applyAlignment="1">
      <alignment horizontal="center" vertical="center" textRotation="90" wrapText="1"/>
    </xf>
    <xf numFmtId="44" fontId="8" fillId="4" borderId="20" xfId="50" applyFont="1" applyFill="1" applyBorder="1" applyAlignment="1">
      <alignment horizontal="center" vertical="center" textRotation="90" wrapText="1"/>
    </xf>
    <xf numFmtId="44" fontId="8" fillId="4" borderId="24" xfId="50" applyFont="1" applyFill="1" applyBorder="1" applyAlignment="1">
      <alignment horizontal="center" vertical="center" textRotation="90" wrapText="1"/>
    </xf>
    <xf numFmtId="44" fontId="8" fillId="4" borderId="21" xfId="50" applyFont="1" applyFill="1" applyBorder="1" applyAlignment="1">
      <alignment horizontal="center" vertical="center" textRotation="90" wrapText="1"/>
    </xf>
    <xf numFmtId="44" fontId="8" fillId="4" borderId="26" xfId="50" applyFont="1" applyFill="1" applyBorder="1" applyAlignment="1">
      <alignment horizontal="center" vertical="center" textRotation="90" wrapText="1"/>
    </xf>
    <xf numFmtId="0" fontId="8" fillId="18" borderId="34" xfId="0" applyFont="1" applyFill="1" applyBorder="1" applyAlignment="1">
      <alignment horizontal="center" vertical="center" wrapText="1"/>
    </xf>
    <xf numFmtId="0" fontId="8" fillId="18" borderId="23" xfId="0" applyFont="1" applyFill="1" applyBorder="1" applyAlignment="1">
      <alignment horizontal="center" vertical="center" wrapText="1"/>
    </xf>
    <xf numFmtId="0" fontId="8" fillId="18" borderId="69" xfId="0" applyFont="1" applyFill="1" applyBorder="1" applyAlignment="1">
      <alignment horizontal="center" vertical="center" wrapText="1"/>
    </xf>
    <xf numFmtId="44" fontId="8" fillId="0" borderId="96" xfId="50" applyFont="1" applyBorder="1" applyAlignment="1">
      <alignment horizontal="center" vertical="center" wrapText="1"/>
    </xf>
    <xf numFmtId="44" fontId="8" fillId="0" borderId="91" xfId="50" applyFont="1" applyBorder="1" applyAlignment="1">
      <alignment horizontal="center" vertical="center" wrapText="1"/>
    </xf>
    <xf numFmtId="44" fontId="8" fillId="0" borderId="27" xfId="50" applyFont="1" applyBorder="1" applyAlignment="1">
      <alignment horizontal="center" vertical="center" wrapText="1"/>
    </xf>
    <xf numFmtId="44" fontId="8" fillId="0" borderId="108" xfId="50" applyFont="1" applyBorder="1" applyAlignment="1">
      <alignment horizontal="center" vertical="center" textRotation="90" wrapText="1"/>
    </xf>
    <xf numFmtId="44" fontId="8" fillId="0" borderId="32" xfId="50" applyFont="1" applyBorder="1" applyAlignment="1">
      <alignment horizontal="center" vertical="center" textRotation="90" wrapText="1"/>
    </xf>
    <xf numFmtId="44" fontId="8" fillId="0" borderId="55" xfId="50" applyFont="1" applyBorder="1" applyAlignment="1">
      <alignment horizontal="center" vertical="center" textRotation="90" wrapText="1"/>
    </xf>
    <xf numFmtId="0" fontId="8" fillId="18" borderId="102" xfId="0" applyFont="1" applyFill="1" applyBorder="1" applyAlignment="1">
      <alignment horizontal="center" vertical="center" wrapText="1"/>
    </xf>
    <xf numFmtId="0" fontId="8" fillId="18" borderId="82" xfId="0" applyFont="1" applyFill="1" applyBorder="1" applyAlignment="1">
      <alignment horizontal="center" vertical="center" wrapText="1"/>
    </xf>
    <xf numFmtId="0" fontId="8" fillId="18" borderId="99" xfId="0" applyFont="1" applyFill="1" applyBorder="1" applyAlignment="1">
      <alignment horizontal="center" vertical="center" wrapText="1"/>
    </xf>
    <xf numFmtId="44" fontId="8" fillId="0" borderId="20" xfId="50" applyFont="1" applyBorder="1" applyAlignment="1">
      <alignment horizontal="center" vertical="center" textRotation="90" wrapText="1"/>
    </xf>
    <xf numFmtId="44" fontId="8" fillId="0" borderId="22" xfId="50" applyFont="1" applyBorder="1" applyAlignment="1">
      <alignment horizontal="center" vertical="center" textRotation="90" wrapText="1"/>
    </xf>
    <xf numFmtId="44" fontId="8" fillId="0" borderId="21" xfId="50" applyFont="1" applyBorder="1" applyAlignment="1">
      <alignment horizontal="center" vertical="center" textRotation="90" wrapText="1"/>
    </xf>
    <xf numFmtId="0" fontId="8" fillId="11" borderId="20" xfId="0" applyFont="1" applyFill="1" applyBorder="1" applyAlignment="1">
      <alignment horizontal="center" vertical="center" textRotation="90" wrapText="1"/>
    </xf>
    <xf numFmtId="0" fontId="8" fillId="11" borderId="24" xfId="0" applyFont="1" applyFill="1" applyBorder="1" applyAlignment="1">
      <alignment horizontal="center" vertical="center" textRotation="90"/>
    </xf>
    <xf numFmtId="0" fontId="8" fillId="11" borderId="21" xfId="0" applyFont="1" applyFill="1" applyBorder="1" applyAlignment="1">
      <alignment horizontal="center" vertical="center" textRotation="90"/>
    </xf>
    <xf numFmtId="0" fontId="8" fillId="11" borderId="26" xfId="0" applyFont="1" applyFill="1" applyBorder="1" applyAlignment="1">
      <alignment horizontal="center" vertical="center" textRotation="90"/>
    </xf>
    <xf numFmtId="44" fontId="8" fillId="0" borderId="89" xfId="50" applyFont="1" applyBorder="1" applyAlignment="1">
      <alignment horizontal="center" vertical="center" wrapText="1"/>
    </xf>
    <xf numFmtId="44" fontId="8" fillId="0" borderId="106" xfId="50" applyFont="1" applyBorder="1" applyAlignment="1">
      <alignment horizontal="center" vertical="center" wrapText="1"/>
    </xf>
    <xf numFmtId="44" fontId="8" fillId="0" borderId="90" xfId="50" applyFont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textRotation="90" wrapText="1"/>
    </xf>
    <xf numFmtId="0" fontId="8" fillId="7" borderId="24" xfId="0" applyFont="1" applyFill="1" applyBorder="1" applyAlignment="1">
      <alignment horizontal="center" vertical="center" textRotation="90"/>
    </xf>
    <xf numFmtId="0" fontId="8" fillId="7" borderId="21" xfId="0" applyFont="1" applyFill="1" applyBorder="1" applyAlignment="1">
      <alignment horizontal="center" vertical="center" textRotation="90"/>
    </xf>
    <xf numFmtId="0" fontId="8" fillId="7" borderId="26" xfId="0" applyFont="1" applyFill="1" applyBorder="1" applyAlignment="1">
      <alignment horizontal="center" vertical="center" textRotation="90"/>
    </xf>
    <xf numFmtId="0" fontId="8" fillId="18" borderId="88" xfId="0" applyFont="1" applyFill="1" applyBorder="1" applyAlignment="1">
      <alignment horizontal="center" vertical="center" wrapText="1"/>
    </xf>
    <xf numFmtId="0" fontId="8" fillId="18" borderId="93" xfId="0" applyFont="1" applyFill="1" applyBorder="1" applyAlignment="1">
      <alignment horizontal="center" vertical="center" wrapText="1"/>
    </xf>
    <xf numFmtId="0" fontId="8" fillId="18" borderId="98" xfId="0" applyFont="1" applyFill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wrapText="1"/>
    </xf>
    <xf numFmtId="0" fontId="2" fillId="0" borderId="113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4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44" fontId="11" fillId="0" borderId="0" xfId="50" applyNumberFormat="1" applyFont="1" applyFill="1" applyAlignment="1">
      <alignment/>
    </xf>
    <xf numFmtId="44" fontId="11" fillId="0" borderId="0" xfId="50" applyFont="1" applyFill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PARTICIPACIÓN DE CD´S Y TONER A COLOR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575"/>
          <c:y val="0.2075"/>
          <c:w val="0.9395"/>
          <c:h val="0.59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GRAFICAS!$K$44:$K$45</c:f>
              <c:strCache/>
            </c:strRef>
          </c:cat>
          <c:val>
            <c:numRef>
              <c:f>GRAFICAS!$L$44:$L$45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9185"/>
          <c:w val="0.732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COMPOSICIÓN PROYECTADA PLAN DE COMPRAS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5"/>
          <c:y val="0.16625"/>
          <c:w val="0.935"/>
          <c:h val="0.58675"/>
        </c:manualLayout>
      </c:layout>
      <c:pie3D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GRAFICAS!$A$3:$A$6</c:f>
              <c:strCache/>
            </c:strRef>
          </c:cat>
          <c:val>
            <c:numRef>
              <c:f>GRAFICAS!$B$3:$B$6</c:f>
            </c:numRef>
          </c:val>
        </c:ser>
        <c:ser>
          <c:idx val="2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GRAFICAS!$A$3:$A$6</c:f>
              <c:strCache/>
            </c:strRef>
          </c:cat>
          <c:val>
            <c:numRef>
              <c:f>GRAFICAS!$C$3:$C$6</c:f>
            </c:numRef>
          </c:val>
        </c:ser>
        <c:ser>
          <c:idx val="3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GRAFICAS!$A$3:$A$6</c:f>
              <c:strCache/>
            </c:strRef>
          </c:cat>
          <c:val>
            <c:numRef>
              <c:f>GRAFICAS!$D$3:$D$6</c:f>
            </c:numRef>
          </c:val>
        </c:ser>
        <c:ser>
          <c:idx val="4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GRAFICAS!$A$3:$A$6</c:f>
              <c:strCache/>
            </c:strRef>
          </c:cat>
          <c:val>
            <c:numRef>
              <c:f>GRAFICAS!$E$3:$E$6</c:f>
            </c:numRef>
          </c:val>
        </c:ser>
        <c:ser>
          <c:idx val="0"/>
          <c:order val="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GRAFICAS!$A$3:$A$6</c:f>
              <c:strCache/>
            </c:strRef>
          </c:cat>
          <c:val>
            <c:numRef>
              <c:f>GRAFICAS!$F$3:$F$6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25"/>
          <c:y val="0.893"/>
          <c:w val="0.74875"/>
          <c:h val="0.10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PARTICIPACIÓN DE RUBROS ÚTILES DE OFICINA
PLAN DE COMPRAS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75"/>
          <c:y val="0.24825"/>
          <c:w val="0.94325"/>
          <c:h val="0.58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GRAFICAS!$K$4:$K$8</c:f>
              <c:strCache/>
            </c:strRef>
          </c:cat>
          <c:val>
            <c:numRef>
              <c:f>GRAFICAS!$L$4:$L$8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GRAFICAS!$K$4:$K$8</c:f>
              <c:strCache/>
            </c:strRef>
          </c:cat>
          <c:val>
            <c:numRef>
              <c:f>GRAFICAS!$M$4:$M$8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923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PARTICIPACIÓN DE RUBROS ASEO Y CAFETERÍA PLAN DE COMPRAS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"/>
          <c:y val="0.181"/>
          <c:w val="0.96725"/>
          <c:h val="0.60125"/>
        </c:manualLayout>
      </c:layout>
      <c:pie3D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GRAFICAS!$A$44:$A$48</c:f>
              <c:strCache/>
            </c:strRef>
          </c:cat>
          <c:val>
            <c:numRef>
              <c:f>GRAFICAS!$B$44:$B$48</c:f>
            </c:numRef>
          </c:val>
        </c:ser>
        <c:ser>
          <c:idx val="2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GRAFICAS!$A$44:$A$48</c:f>
              <c:strCache/>
            </c:strRef>
          </c:cat>
          <c:val>
            <c:numRef>
              <c:f>GRAFICAS!$C$44:$C$48</c:f>
            </c:numRef>
          </c:val>
        </c:ser>
        <c:ser>
          <c:idx val="3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GRAFICAS!$A$44:$A$48</c:f>
              <c:strCache/>
            </c:strRef>
          </c:cat>
          <c:val>
            <c:numRef>
              <c:f>GRAFICAS!$D$44:$D$48</c:f>
            </c:numRef>
          </c:val>
        </c:ser>
        <c:ser>
          <c:idx val="4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GRAFICAS!$A$44:$A$48</c:f>
              <c:strCache/>
            </c:strRef>
          </c:cat>
          <c:val>
            <c:numRef>
              <c:f>GRAFICAS!$E$44:$E$48</c:f>
            </c:numRef>
          </c:val>
        </c:ser>
        <c:ser>
          <c:idx val="0"/>
          <c:order val="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GRAFICAS!$A$44:$A$48</c:f>
              <c:strCache/>
            </c:strRef>
          </c:cat>
          <c:val>
            <c:numRef>
              <c:f>GRAFICAS!$F$44:$F$48</c:f>
              <c:numCache/>
            </c:numRef>
          </c:val>
        </c:ser>
        <c:ser>
          <c:idx val="5"/>
          <c:order val="5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GRAFICAS!$A$44:$A$48</c:f>
              <c:strCache/>
            </c:strRef>
          </c:cat>
          <c:val>
            <c:numRef>
              <c:f>GRAFICAS!$G$44:$G$48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25"/>
          <c:y val="0.91875"/>
          <c:w val="0.7155"/>
          <c:h val="0.06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33525" y="0"/>
          <a:ext cx="484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33525" y="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33525" y="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33525" y="0"/>
          <a:ext cx="344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0"/>
          <a:ext cx="347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0"/>
          <a:ext cx="231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" y="0"/>
          <a:ext cx="206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49</xdr:row>
      <xdr:rowOff>28575</xdr:rowOff>
    </xdr:from>
    <xdr:to>
      <xdr:col>13</xdr:col>
      <xdr:colOff>1057275</xdr:colOff>
      <xdr:row>74</xdr:row>
      <xdr:rowOff>57150</xdr:rowOff>
    </xdr:to>
    <xdr:graphicFrame>
      <xdr:nvGraphicFramePr>
        <xdr:cNvPr id="1" name="Chart 2"/>
        <xdr:cNvGraphicFramePr/>
      </xdr:nvGraphicFramePr>
      <xdr:xfrm>
        <a:off x="6400800" y="8886825"/>
        <a:ext cx="55340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10</xdr:row>
      <xdr:rowOff>28575</xdr:rowOff>
    </xdr:from>
    <xdr:to>
      <xdr:col>9</xdr:col>
      <xdr:colOff>9525</xdr:colOff>
      <xdr:row>35</xdr:row>
      <xdr:rowOff>76200</xdr:rowOff>
    </xdr:to>
    <xdr:graphicFrame>
      <xdr:nvGraphicFramePr>
        <xdr:cNvPr id="2" name="Chart 4"/>
        <xdr:cNvGraphicFramePr/>
      </xdr:nvGraphicFramePr>
      <xdr:xfrm>
        <a:off x="38100" y="2124075"/>
        <a:ext cx="55435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10</xdr:row>
      <xdr:rowOff>0</xdr:rowOff>
    </xdr:from>
    <xdr:to>
      <xdr:col>13</xdr:col>
      <xdr:colOff>952500</xdr:colOff>
      <xdr:row>35</xdr:row>
      <xdr:rowOff>76200</xdr:rowOff>
    </xdr:to>
    <xdr:graphicFrame>
      <xdr:nvGraphicFramePr>
        <xdr:cNvPr id="3" name="Chart 5"/>
        <xdr:cNvGraphicFramePr/>
      </xdr:nvGraphicFramePr>
      <xdr:xfrm>
        <a:off x="6381750" y="2095500"/>
        <a:ext cx="54483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49</xdr:row>
      <xdr:rowOff>9525</xdr:rowOff>
    </xdr:from>
    <xdr:to>
      <xdr:col>9</xdr:col>
      <xdr:colOff>9525</xdr:colOff>
      <xdr:row>74</xdr:row>
      <xdr:rowOff>57150</xdr:rowOff>
    </xdr:to>
    <xdr:graphicFrame>
      <xdr:nvGraphicFramePr>
        <xdr:cNvPr id="4" name="Chart 6"/>
        <xdr:cNvGraphicFramePr/>
      </xdr:nvGraphicFramePr>
      <xdr:xfrm>
        <a:off x="47625" y="8829675"/>
        <a:ext cx="5534025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37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3933825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4019550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82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43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3933825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4019550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28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58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28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61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2886075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2886075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3933825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4019550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zoomScale="75" zoomScaleNormal="75" zoomScalePageLayoutView="0" workbookViewId="0" topLeftCell="A1">
      <pane xSplit="1" ySplit="9" topLeftCell="B2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G37" sqref="AG37"/>
    </sheetView>
  </sheetViews>
  <sheetFormatPr defaultColWidth="11.421875" defaultRowHeight="12.75"/>
  <cols>
    <col min="1" max="1" width="56.8515625" style="2" customWidth="1"/>
    <col min="2" max="2" width="13.85156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28125" style="0" customWidth="1"/>
    <col min="26" max="26" width="6.140625" style="0" customWidth="1"/>
    <col min="27" max="27" width="5.140625" style="0" customWidth="1"/>
    <col min="28" max="28" width="7.140625" style="0" customWidth="1"/>
  </cols>
  <sheetData>
    <row r="1" spans="1:31" ht="36" customHeight="1">
      <c r="A1" s="32"/>
      <c r="B1" s="33"/>
      <c r="C1" s="504" t="s">
        <v>52</v>
      </c>
      <c r="D1" s="507" t="s">
        <v>53</v>
      </c>
      <c r="E1" s="507" t="s">
        <v>54</v>
      </c>
      <c r="F1" s="507" t="s">
        <v>55</v>
      </c>
      <c r="G1" s="507" t="s">
        <v>51</v>
      </c>
      <c r="H1" s="507" t="s">
        <v>56</v>
      </c>
      <c r="I1" s="507" t="s">
        <v>57</v>
      </c>
      <c r="J1" s="507" t="s">
        <v>58</v>
      </c>
      <c r="K1" s="507" t="s">
        <v>59</v>
      </c>
      <c r="L1" s="507" t="s">
        <v>60</v>
      </c>
      <c r="M1" s="507" t="s">
        <v>61</v>
      </c>
      <c r="N1" s="507" t="s">
        <v>62</v>
      </c>
      <c r="O1" s="507" t="s">
        <v>63</v>
      </c>
      <c r="P1" s="507" t="s">
        <v>64</v>
      </c>
      <c r="Q1" s="507" t="s">
        <v>65</v>
      </c>
      <c r="R1" s="507" t="s">
        <v>66</v>
      </c>
      <c r="S1" s="507" t="s">
        <v>67</v>
      </c>
      <c r="T1" s="507" t="s">
        <v>72</v>
      </c>
      <c r="U1" s="507" t="s">
        <v>73</v>
      </c>
      <c r="V1" s="507" t="s">
        <v>74</v>
      </c>
      <c r="W1" s="507" t="s">
        <v>75</v>
      </c>
      <c r="X1" s="507" t="s">
        <v>68</v>
      </c>
      <c r="Y1" s="507" t="s">
        <v>69</v>
      </c>
      <c r="Z1" s="507" t="s">
        <v>70</v>
      </c>
      <c r="AA1" s="507" t="s">
        <v>71</v>
      </c>
      <c r="AB1" s="512" t="s">
        <v>48</v>
      </c>
      <c r="AC1" s="515" t="s">
        <v>25</v>
      </c>
      <c r="AD1" s="515" t="s">
        <v>77</v>
      </c>
      <c r="AE1" s="515" t="s">
        <v>78</v>
      </c>
    </row>
    <row r="2" spans="1:31" ht="12.75">
      <c r="A2" s="34"/>
      <c r="B2" s="35"/>
      <c r="C2" s="505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13"/>
      <c r="AC2" s="516"/>
      <c r="AD2" s="516"/>
      <c r="AE2" s="516"/>
    </row>
    <row r="3" spans="1:31" ht="12.75">
      <c r="A3" s="510"/>
      <c r="B3" s="511"/>
      <c r="C3" s="505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13"/>
      <c r="AC3" s="516"/>
      <c r="AD3" s="516"/>
      <c r="AE3" s="516"/>
    </row>
    <row r="4" spans="1:31" ht="12.75">
      <c r="A4" s="36" t="s">
        <v>50</v>
      </c>
      <c r="B4" s="35"/>
      <c r="C4" s="505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13"/>
      <c r="AC4" s="516"/>
      <c r="AD4" s="516"/>
      <c r="AE4" s="516"/>
    </row>
    <row r="5" spans="1:31" ht="12.75">
      <c r="A5" s="37"/>
      <c r="B5" s="35"/>
      <c r="C5" s="505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13"/>
      <c r="AC5" s="516"/>
      <c r="AD5" s="516"/>
      <c r="AE5" s="516"/>
    </row>
    <row r="6" spans="1:31" ht="12.75">
      <c r="A6" s="37"/>
      <c r="B6" s="35"/>
      <c r="C6" s="505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13"/>
      <c r="AC6" s="516"/>
      <c r="AD6" s="516"/>
      <c r="AE6" s="516"/>
    </row>
    <row r="7" spans="1:31" ht="12.75" customHeight="1">
      <c r="A7" s="37"/>
      <c r="B7" s="35"/>
      <c r="C7" s="505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13"/>
      <c r="AC7" s="516"/>
      <c r="AD7" s="516"/>
      <c r="AE7" s="516"/>
    </row>
    <row r="8" spans="1:31" ht="12.75">
      <c r="A8" s="37"/>
      <c r="B8" s="35"/>
      <c r="C8" s="505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13"/>
      <c r="AC8" s="516"/>
      <c r="AD8" s="516"/>
      <c r="AE8" s="516"/>
    </row>
    <row r="9" spans="1:31" ht="15.75" customHeight="1" thickBot="1">
      <c r="A9" s="38"/>
      <c r="B9" s="39"/>
      <c r="C9" s="506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14"/>
      <c r="AC9" s="517"/>
      <c r="AD9" s="517"/>
      <c r="AE9" s="517"/>
    </row>
    <row r="10" spans="1:31" s="3" customFormat="1" ht="24" customHeight="1" thickBot="1">
      <c r="A10" s="25" t="s">
        <v>0</v>
      </c>
      <c r="B10" s="29" t="s">
        <v>76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26" t="s">
        <v>49</v>
      </c>
      <c r="AC10" s="26" t="s">
        <v>25</v>
      </c>
      <c r="AD10" s="50" t="s">
        <v>26</v>
      </c>
      <c r="AE10" s="26" t="s">
        <v>78</v>
      </c>
    </row>
    <row r="11" spans="1:31" ht="12.75" customHeight="1">
      <c r="A11" s="15" t="s">
        <v>28</v>
      </c>
      <c r="B11" s="137" t="s">
        <v>90</v>
      </c>
      <c r="C11" s="85">
        <v>1</v>
      </c>
      <c r="D11" s="121"/>
      <c r="E11" s="80"/>
      <c r="F11" s="121">
        <v>1</v>
      </c>
      <c r="G11" s="121">
        <v>1</v>
      </c>
      <c r="H11" s="121">
        <v>1</v>
      </c>
      <c r="I11" s="121">
        <v>1</v>
      </c>
      <c r="J11" s="80">
        <v>1</v>
      </c>
      <c r="K11" s="80">
        <v>1</v>
      </c>
      <c r="L11" s="80">
        <v>4</v>
      </c>
      <c r="M11" s="80">
        <v>1</v>
      </c>
      <c r="N11" s="80">
        <v>1</v>
      </c>
      <c r="O11" s="80"/>
      <c r="P11" s="80">
        <v>1</v>
      </c>
      <c r="Q11" s="80">
        <v>1</v>
      </c>
      <c r="R11" s="80">
        <v>1</v>
      </c>
      <c r="S11" s="80">
        <v>1</v>
      </c>
      <c r="T11" s="80"/>
      <c r="U11" s="80"/>
      <c r="V11" s="80"/>
      <c r="W11" s="80"/>
      <c r="X11" s="80">
        <v>1</v>
      </c>
      <c r="Y11" s="80">
        <v>1</v>
      </c>
      <c r="Z11" s="80">
        <v>1</v>
      </c>
      <c r="AA11" s="80">
        <v>1</v>
      </c>
      <c r="AB11" s="78">
        <f>SUM(C11:AA11)</f>
        <v>21</v>
      </c>
      <c r="AC11" s="46">
        <v>24000</v>
      </c>
      <c r="AD11" s="46">
        <f aca="true" t="shared" si="0" ref="AD11:AD79">(AC11*1.16)</f>
        <v>27839.999999999996</v>
      </c>
      <c r="AE11" s="10">
        <f aca="true" t="shared" si="1" ref="AE11:AE78">AB11*AD11</f>
        <v>584639.9999999999</v>
      </c>
    </row>
    <row r="12" spans="1:31" ht="12.75" customHeight="1">
      <c r="A12" s="16" t="s">
        <v>92</v>
      </c>
      <c r="B12" s="134" t="s">
        <v>91</v>
      </c>
      <c r="C12" s="88"/>
      <c r="D12" s="54"/>
      <c r="E12" s="53"/>
      <c r="F12" s="54"/>
      <c r="G12" s="54"/>
      <c r="H12" s="54">
        <v>1</v>
      </c>
      <c r="I12" s="54"/>
      <c r="J12" s="53">
        <v>1</v>
      </c>
      <c r="K12" s="53">
        <v>1</v>
      </c>
      <c r="L12" s="53">
        <v>4</v>
      </c>
      <c r="M12" s="53">
        <v>1</v>
      </c>
      <c r="N12" s="53">
        <v>1</v>
      </c>
      <c r="O12" s="53"/>
      <c r="P12" s="53">
        <v>1</v>
      </c>
      <c r="Q12" s="53">
        <v>1</v>
      </c>
      <c r="R12" s="53">
        <v>1</v>
      </c>
      <c r="S12" s="53"/>
      <c r="T12" s="53"/>
      <c r="U12" s="53"/>
      <c r="V12" s="53"/>
      <c r="W12" s="53"/>
      <c r="X12" s="53"/>
      <c r="Y12" s="53">
        <v>1</v>
      </c>
      <c r="Z12" s="53"/>
      <c r="AA12" s="53">
        <v>1</v>
      </c>
      <c r="AB12" s="78">
        <f aca="true" t="shared" si="2" ref="AB12:AB76">SUM(C12:AA12)</f>
        <v>14</v>
      </c>
      <c r="AC12" s="11">
        <v>40000</v>
      </c>
      <c r="AD12" s="11">
        <f t="shared" si="0"/>
        <v>46400</v>
      </c>
      <c r="AE12" s="11">
        <f t="shared" si="1"/>
        <v>649600</v>
      </c>
    </row>
    <row r="13" spans="1:31" ht="12.75" customHeight="1">
      <c r="A13" s="16" t="s">
        <v>93</v>
      </c>
      <c r="B13" s="8" t="s">
        <v>100</v>
      </c>
      <c r="C13" s="88"/>
      <c r="D13" s="54"/>
      <c r="E13" s="53"/>
      <c r="F13" s="54"/>
      <c r="G13" s="54"/>
      <c r="H13" s="54"/>
      <c r="I13" s="54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53">
        <v>5</v>
      </c>
      <c r="V13" s="54"/>
      <c r="W13" s="54"/>
      <c r="X13" s="53"/>
      <c r="Y13" s="53"/>
      <c r="Z13" s="53"/>
      <c r="AA13" s="53"/>
      <c r="AB13" s="78">
        <f t="shared" si="2"/>
        <v>5</v>
      </c>
      <c r="AC13" s="46">
        <v>6000</v>
      </c>
      <c r="AD13" s="11">
        <f t="shared" si="0"/>
        <v>6959.999999999999</v>
      </c>
      <c r="AE13" s="11">
        <f t="shared" si="1"/>
        <v>34799.99999999999</v>
      </c>
    </row>
    <row r="14" spans="1:31" ht="12.75" customHeight="1">
      <c r="A14" s="16" t="s">
        <v>94</v>
      </c>
      <c r="B14" s="8" t="s">
        <v>100</v>
      </c>
      <c r="C14" s="88"/>
      <c r="D14" s="54"/>
      <c r="E14" s="53"/>
      <c r="F14" s="54"/>
      <c r="G14" s="54"/>
      <c r="H14" s="54"/>
      <c r="I14" s="54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53">
        <v>5</v>
      </c>
      <c r="V14" s="54"/>
      <c r="W14" s="54"/>
      <c r="X14" s="53"/>
      <c r="Y14" s="53"/>
      <c r="Z14" s="53"/>
      <c r="AA14" s="53"/>
      <c r="AB14" s="78">
        <f aca="true" t="shared" si="3" ref="AB14:AB19">SUM(C14:AA14)</f>
        <v>5</v>
      </c>
      <c r="AC14" s="46">
        <v>6000</v>
      </c>
      <c r="AD14" s="11">
        <f t="shared" si="0"/>
        <v>6959.999999999999</v>
      </c>
      <c r="AE14" s="11">
        <f aca="true" t="shared" si="4" ref="AE14:AE19">AB14*AD14</f>
        <v>34799.99999999999</v>
      </c>
    </row>
    <row r="15" spans="1:31" ht="12.75" customHeight="1">
      <c r="A15" s="16" t="s">
        <v>95</v>
      </c>
      <c r="B15" s="8" t="s">
        <v>27</v>
      </c>
      <c r="C15" s="88"/>
      <c r="D15" s="54"/>
      <c r="E15" s="53"/>
      <c r="F15" s="54"/>
      <c r="G15" s="54"/>
      <c r="H15" s="54"/>
      <c r="I15" s="54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53">
        <v>10</v>
      </c>
      <c r="V15" s="54"/>
      <c r="W15" s="54"/>
      <c r="X15" s="53"/>
      <c r="Y15" s="53"/>
      <c r="Z15" s="53"/>
      <c r="AA15" s="53"/>
      <c r="AB15" s="78">
        <f t="shared" si="3"/>
        <v>10</v>
      </c>
      <c r="AC15" s="46">
        <v>6000</v>
      </c>
      <c r="AD15" s="11">
        <f t="shared" si="0"/>
        <v>6959.999999999999</v>
      </c>
      <c r="AE15" s="11">
        <f t="shared" si="4"/>
        <v>69599.99999999999</v>
      </c>
    </row>
    <row r="16" spans="1:31" ht="12.75" customHeight="1">
      <c r="A16" s="16" t="s">
        <v>96</v>
      </c>
      <c r="B16" s="8" t="s">
        <v>27</v>
      </c>
      <c r="C16" s="88"/>
      <c r="D16" s="54"/>
      <c r="E16" s="53"/>
      <c r="F16" s="54"/>
      <c r="G16" s="54"/>
      <c r="H16" s="54"/>
      <c r="I16" s="54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53">
        <v>10</v>
      </c>
      <c r="V16" s="54"/>
      <c r="W16" s="54"/>
      <c r="X16" s="53"/>
      <c r="Y16" s="53"/>
      <c r="Z16" s="53"/>
      <c r="AA16" s="53"/>
      <c r="AB16" s="78">
        <f t="shared" si="3"/>
        <v>10</v>
      </c>
      <c r="AC16" s="46">
        <v>6000</v>
      </c>
      <c r="AD16" s="11">
        <f t="shared" si="0"/>
        <v>6959.999999999999</v>
      </c>
      <c r="AE16" s="11">
        <f t="shared" si="4"/>
        <v>69599.99999999999</v>
      </c>
    </row>
    <row r="17" spans="1:31" ht="12.75" customHeight="1">
      <c r="A17" s="16" t="s">
        <v>97</v>
      </c>
      <c r="B17" s="8" t="s">
        <v>39</v>
      </c>
      <c r="C17" s="88"/>
      <c r="D17" s="54"/>
      <c r="E17" s="53"/>
      <c r="F17" s="54"/>
      <c r="G17" s="54"/>
      <c r="H17" s="54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3">
        <v>15</v>
      </c>
      <c r="V17" s="54"/>
      <c r="W17" s="54"/>
      <c r="X17" s="53"/>
      <c r="Y17" s="53"/>
      <c r="Z17" s="53"/>
      <c r="AA17" s="53"/>
      <c r="AB17" s="78">
        <f t="shared" si="3"/>
        <v>15</v>
      </c>
      <c r="AC17" s="46">
        <v>6000</v>
      </c>
      <c r="AD17" s="11">
        <f t="shared" si="0"/>
        <v>6959.999999999999</v>
      </c>
      <c r="AE17" s="11">
        <f t="shared" si="4"/>
        <v>104399.99999999999</v>
      </c>
    </row>
    <row r="18" spans="1:31" ht="12.75" customHeight="1">
      <c r="A18" s="16" t="s">
        <v>98</v>
      </c>
      <c r="B18" s="8" t="s">
        <v>101</v>
      </c>
      <c r="C18" s="88"/>
      <c r="D18" s="54"/>
      <c r="E18" s="53"/>
      <c r="F18" s="54"/>
      <c r="G18" s="54"/>
      <c r="H18" s="54"/>
      <c r="I18" s="54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3">
        <v>5</v>
      </c>
      <c r="V18" s="54"/>
      <c r="W18" s="54"/>
      <c r="X18" s="53"/>
      <c r="Y18" s="53"/>
      <c r="Z18" s="53"/>
      <c r="AA18" s="53"/>
      <c r="AB18" s="78">
        <f t="shared" si="3"/>
        <v>5</v>
      </c>
      <c r="AC18" s="46">
        <v>6000</v>
      </c>
      <c r="AD18" s="11">
        <f t="shared" si="0"/>
        <v>6959.999999999999</v>
      </c>
      <c r="AE18" s="11">
        <f t="shared" si="4"/>
        <v>34799.99999999999</v>
      </c>
    </row>
    <row r="19" spans="1:31" ht="12.75" customHeight="1">
      <c r="A19" s="16" t="s">
        <v>99</v>
      </c>
      <c r="B19" s="8" t="s">
        <v>101</v>
      </c>
      <c r="C19" s="88"/>
      <c r="D19" s="54"/>
      <c r="E19" s="53"/>
      <c r="F19" s="54"/>
      <c r="G19" s="54"/>
      <c r="H19" s="54"/>
      <c r="I19" s="54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3">
        <v>10</v>
      </c>
      <c r="V19" s="54"/>
      <c r="W19" s="54"/>
      <c r="X19" s="53"/>
      <c r="Y19" s="53"/>
      <c r="Z19" s="53"/>
      <c r="AA19" s="53"/>
      <c r="AB19" s="78">
        <f t="shared" si="3"/>
        <v>10</v>
      </c>
      <c r="AC19" s="46">
        <v>6000</v>
      </c>
      <c r="AD19" s="11">
        <f t="shared" si="0"/>
        <v>6959.999999999999</v>
      </c>
      <c r="AE19" s="11">
        <f t="shared" si="4"/>
        <v>69599.99999999999</v>
      </c>
    </row>
    <row r="20" spans="1:31" ht="12.75" customHeight="1">
      <c r="A20" s="16" t="s">
        <v>29</v>
      </c>
      <c r="B20" s="8" t="s">
        <v>24</v>
      </c>
      <c r="C20" s="88">
        <v>4</v>
      </c>
      <c r="D20" s="54">
        <v>4</v>
      </c>
      <c r="E20" s="53">
        <v>30</v>
      </c>
      <c r="F20" s="54">
        <v>2</v>
      </c>
      <c r="G20" s="54">
        <v>2</v>
      </c>
      <c r="H20" s="54">
        <v>8</v>
      </c>
      <c r="I20" s="54">
        <v>5</v>
      </c>
      <c r="J20" s="53">
        <v>1</v>
      </c>
      <c r="K20" s="53">
        <v>8</v>
      </c>
      <c r="L20" s="53">
        <v>25</v>
      </c>
      <c r="M20" s="53">
        <v>5</v>
      </c>
      <c r="N20" s="53">
        <v>6</v>
      </c>
      <c r="O20" s="53">
        <v>6</v>
      </c>
      <c r="P20" s="53">
        <v>2</v>
      </c>
      <c r="Q20" s="53">
        <v>8</v>
      </c>
      <c r="R20" s="53">
        <v>10</v>
      </c>
      <c r="S20" s="53">
        <v>1</v>
      </c>
      <c r="T20" s="53">
        <v>3</v>
      </c>
      <c r="U20" s="53">
        <v>6</v>
      </c>
      <c r="V20" s="53">
        <v>3</v>
      </c>
      <c r="W20" s="53">
        <v>2</v>
      </c>
      <c r="X20" s="53">
        <v>5</v>
      </c>
      <c r="Y20" s="53">
        <v>9</v>
      </c>
      <c r="Z20" s="53">
        <v>10</v>
      </c>
      <c r="AA20" s="53">
        <v>6</v>
      </c>
      <c r="AB20" s="78">
        <f t="shared" si="2"/>
        <v>171</v>
      </c>
      <c r="AC20" s="11">
        <v>160</v>
      </c>
      <c r="AD20" s="11">
        <f t="shared" si="0"/>
        <v>185.6</v>
      </c>
      <c r="AE20" s="11">
        <f aca="true" t="shared" si="5" ref="AE20:AE25">AB20*AD20</f>
        <v>31737.6</v>
      </c>
    </row>
    <row r="21" spans="1:31" ht="12.75" customHeight="1">
      <c r="A21" s="16" t="s">
        <v>83</v>
      </c>
      <c r="B21" s="8" t="s">
        <v>82</v>
      </c>
      <c r="C21" s="88"/>
      <c r="D21" s="54"/>
      <c r="E21" s="53"/>
      <c r="F21" s="54"/>
      <c r="G21" s="54"/>
      <c r="H21" s="54"/>
      <c r="I21" s="54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>
        <v>5</v>
      </c>
      <c r="Z21" s="53"/>
      <c r="AA21" s="53"/>
      <c r="AB21" s="78">
        <f>SUM(C21:AA21)</f>
        <v>5</v>
      </c>
      <c r="AC21" s="11">
        <v>55000</v>
      </c>
      <c r="AD21" s="11">
        <f t="shared" si="0"/>
        <v>63799.99999999999</v>
      </c>
      <c r="AE21" s="11">
        <f t="shared" si="5"/>
        <v>318999.99999999994</v>
      </c>
    </row>
    <row r="22" spans="1:31" ht="12.75" customHeight="1">
      <c r="A22" s="16" t="s">
        <v>105</v>
      </c>
      <c r="B22" s="8" t="s">
        <v>2</v>
      </c>
      <c r="C22" s="88">
        <v>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3"/>
      <c r="U22" s="53">
        <v>4</v>
      </c>
      <c r="V22" s="53"/>
      <c r="W22" s="53"/>
      <c r="X22" s="54"/>
      <c r="Y22" s="54"/>
      <c r="Z22" s="54"/>
      <c r="AA22" s="54"/>
      <c r="AB22" s="78">
        <f t="shared" si="2"/>
        <v>7</v>
      </c>
      <c r="AC22" s="11">
        <v>500</v>
      </c>
      <c r="AD22" s="11">
        <f t="shared" si="0"/>
        <v>580</v>
      </c>
      <c r="AE22" s="11">
        <f t="shared" si="5"/>
        <v>4060</v>
      </c>
    </row>
    <row r="23" spans="1:31" ht="12.75" customHeight="1">
      <c r="A23" s="16" t="s">
        <v>106</v>
      </c>
      <c r="B23" s="8" t="s">
        <v>2</v>
      </c>
      <c r="C23" s="88">
        <v>3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3"/>
      <c r="U23" s="53">
        <v>4</v>
      </c>
      <c r="V23" s="53"/>
      <c r="W23" s="53"/>
      <c r="X23" s="54"/>
      <c r="Y23" s="54"/>
      <c r="Z23" s="54"/>
      <c r="AA23" s="54"/>
      <c r="AB23" s="78">
        <f t="shared" si="2"/>
        <v>7</v>
      </c>
      <c r="AC23" s="11">
        <v>400</v>
      </c>
      <c r="AD23" s="11">
        <f t="shared" si="0"/>
        <v>463.99999999999994</v>
      </c>
      <c r="AE23" s="11">
        <f t="shared" si="5"/>
        <v>3247.9999999999995</v>
      </c>
    </row>
    <row r="24" spans="1:31" ht="12.75" customHeight="1">
      <c r="A24" s="16" t="s">
        <v>126</v>
      </c>
      <c r="B24" s="8" t="s">
        <v>2</v>
      </c>
      <c r="C24" s="88">
        <v>25</v>
      </c>
      <c r="D24" s="54">
        <v>15</v>
      </c>
      <c r="E24" s="53">
        <v>70</v>
      </c>
      <c r="F24" s="54">
        <v>50</v>
      </c>
      <c r="G24" s="54"/>
      <c r="H24" s="54">
        <v>50</v>
      </c>
      <c r="I24" s="54">
        <v>10</v>
      </c>
      <c r="J24" s="53">
        <v>25</v>
      </c>
      <c r="K24" s="53">
        <v>55</v>
      </c>
      <c r="L24" s="53">
        <v>100</v>
      </c>
      <c r="M24" s="53">
        <v>12</v>
      </c>
      <c r="N24" s="53">
        <v>40</v>
      </c>
      <c r="O24" s="53">
        <v>40</v>
      </c>
      <c r="P24" s="53">
        <v>10</v>
      </c>
      <c r="Q24" s="53"/>
      <c r="R24" s="53">
        <v>50</v>
      </c>
      <c r="S24" s="53">
        <v>5</v>
      </c>
      <c r="T24" s="53">
        <v>20</v>
      </c>
      <c r="U24" s="53">
        <v>25</v>
      </c>
      <c r="V24" s="53">
        <v>5</v>
      </c>
      <c r="W24" s="53">
        <v>15</v>
      </c>
      <c r="X24" s="53">
        <v>40</v>
      </c>
      <c r="Y24" s="53"/>
      <c r="Z24" s="53">
        <v>15</v>
      </c>
      <c r="AA24" s="53">
        <v>75</v>
      </c>
      <c r="AB24" s="78">
        <f aca="true" t="shared" si="6" ref="AB24:AB32">SUM(C24:AA24)</f>
        <v>752</v>
      </c>
      <c r="AC24" s="11">
        <v>850</v>
      </c>
      <c r="AD24" s="46">
        <f t="shared" si="0"/>
        <v>985.9999999999999</v>
      </c>
      <c r="AE24" s="11">
        <f t="shared" si="5"/>
        <v>741471.9999999999</v>
      </c>
    </row>
    <row r="25" spans="1:31" ht="12.75" customHeight="1">
      <c r="A25" s="16" t="s">
        <v>127</v>
      </c>
      <c r="B25" s="8" t="s">
        <v>2</v>
      </c>
      <c r="C25" s="88"/>
      <c r="D25" s="54"/>
      <c r="E25" s="53"/>
      <c r="F25" s="54"/>
      <c r="G25" s="54">
        <v>10</v>
      </c>
      <c r="H25" s="54"/>
      <c r="I25" s="54"/>
      <c r="J25" s="53"/>
      <c r="K25" s="53"/>
      <c r="L25" s="53"/>
      <c r="M25" s="53"/>
      <c r="N25" s="53"/>
      <c r="O25" s="53"/>
      <c r="P25" s="53"/>
      <c r="Q25" s="53">
        <v>30</v>
      </c>
      <c r="R25" s="53"/>
      <c r="S25" s="53"/>
      <c r="T25" s="53"/>
      <c r="U25" s="53"/>
      <c r="V25" s="53">
        <v>20</v>
      </c>
      <c r="W25" s="53"/>
      <c r="X25" s="53"/>
      <c r="Y25" s="53"/>
      <c r="Z25" s="53"/>
      <c r="AA25" s="53"/>
      <c r="AB25" s="78">
        <f t="shared" si="6"/>
        <v>60</v>
      </c>
      <c r="AC25" s="11">
        <v>1650</v>
      </c>
      <c r="AD25" s="11">
        <f t="shared" si="0"/>
        <v>1913.9999999999998</v>
      </c>
      <c r="AE25" s="11">
        <f t="shared" si="5"/>
        <v>114839.99999999999</v>
      </c>
    </row>
    <row r="26" spans="1:31" ht="12.75" customHeight="1">
      <c r="A26" s="16" t="s">
        <v>130</v>
      </c>
      <c r="B26" s="8" t="s">
        <v>2</v>
      </c>
      <c r="C26" s="88"/>
      <c r="D26" s="54"/>
      <c r="E26" s="53"/>
      <c r="F26" s="54"/>
      <c r="G26" s="54"/>
      <c r="H26" s="54"/>
      <c r="I26" s="54"/>
      <c r="J26" s="53"/>
      <c r="K26" s="53"/>
      <c r="L26" s="53">
        <v>20</v>
      </c>
      <c r="M26" s="53"/>
      <c r="N26" s="53"/>
      <c r="O26" s="53"/>
      <c r="P26" s="53"/>
      <c r="Q26" s="53"/>
      <c r="R26" s="53">
        <v>10</v>
      </c>
      <c r="S26" s="53"/>
      <c r="T26" s="53"/>
      <c r="U26" s="53"/>
      <c r="V26" s="53"/>
      <c r="W26" s="53"/>
      <c r="X26" s="53">
        <v>2</v>
      </c>
      <c r="Y26" s="53"/>
      <c r="Z26" s="53"/>
      <c r="AA26" s="53">
        <v>5</v>
      </c>
      <c r="AB26" s="78">
        <f t="shared" si="6"/>
        <v>37</v>
      </c>
      <c r="AC26" s="11">
        <v>3500</v>
      </c>
      <c r="AD26" s="11">
        <f t="shared" si="0"/>
        <v>4059.9999999999995</v>
      </c>
      <c r="AE26" s="11">
        <f aca="true" t="shared" si="7" ref="AE26:AE32">AB26*AD26</f>
        <v>150219.99999999997</v>
      </c>
    </row>
    <row r="27" spans="1:31" ht="12.75" customHeight="1">
      <c r="A27" s="16" t="s">
        <v>131</v>
      </c>
      <c r="B27" s="8" t="s">
        <v>2</v>
      </c>
      <c r="C27" s="88"/>
      <c r="D27" s="54"/>
      <c r="E27" s="53"/>
      <c r="F27" s="54"/>
      <c r="G27" s="54"/>
      <c r="H27" s="54"/>
      <c r="I27" s="54"/>
      <c r="J27" s="53">
        <v>1</v>
      </c>
      <c r="K27" s="53"/>
      <c r="L27" s="53">
        <v>20</v>
      </c>
      <c r="M27" s="53"/>
      <c r="N27" s="53"/>
      <c r="O27" s="53"/>
      <c r="P27" s="53"/>
      <c r="Q27" s="53"/>
      <c r="R27" s="53">
        <v>10</v>
      </c>
      <c r="S27" s="53"/>
      <c r="T27" s="53"/>
      <c r="U27" s="53"/>
      <c r="V27" s="53"/>
      <c r="W27" s="53"/>
      <c r="X27" s="53">
        <v>1</v>
      </c>
      <c r="Y27" s="53"/>
      <c r="Z27" s="53"/>
      <c r="AA27" s="53">
        <v>5</v>
      </c>
      <c r="AB27" s="78">
        <f t="shared" si="6"/>
        <v>37</v>
      </c>
      <c r="AC27" s="11">
        <v>4300</v>
      </c>
      <c r="AD27" s="11">
        <f t="shared" si="0"/>
        <v>4988</v>
      </c>
      <c r="AE27" s="11">
        <f t="shared" si="7"/>
        <v>184556</v>
      </c>
    </row>
    <row r="28" spans="1:31" ht="12.75" customHeight="1">
      <c r="A28" s="16" t="s">
        <v>132</v>
      </c>
      <c r="B28" s="8" t="s">
        <v>2</v>
      </c>
      <c r="C28" s="88"/>
      <c r="D28" s="54"/>
      <c r="E28" s="53"/>
      <c r="F28" s="54"/>
      <c r="G28" s="54"/>
      <c r="H28" s="54"/>
      <c r="I28" s="54"/>
      <c r="J28" s="53"/>
      <c r="K28" s="53"/>
      <c r="L28" s="53">
        <v>20</v>
      </c>
      <c r="M28" s="53"/>
      <c r="N28" s="53"/>
      <c r="O28" s="53"/>
      <c r="P28" s="53"/>
      <c r="Q28" s="53"/>
      <c r="R28" s="53">
        <v>5</v>
      </c>
      <c r="S28" s="53"/>
      <c r="T28" s="53"/>
      <c r="U28" s="53"/>
      <c r="V28" s="53"/>
      <c r="W28" s="53"/>
      <c r="X28" s="53">
        <v>2</v>
      </c>
      <c r="Y28" s="53"/>
      <c r="Z28" s="53"/>
      <c r="AA28" s="53">
        <v>5</v>
      </c>
      <c r="AB28" s="78">
        <f t="shared" si="6"/>
        <v>32</v>
      </c>
      <c r="AC28" s="11">
        <v>7000</v>
      </c>
      <c r="AD28" s="11">
        <f t="shared" si="0"/>
        <v>8119.999999999999</v>
      </c>
      <c r="AE28" s="11">
        <f t="shared" si="7"/>
        <v>259839.99999999997</v>
      </c>
    </row>
    <row r="29" spans="1:31" ht="12.75" customHeight="1">
      <c r="A29" s="16" t="s">
        <v>133</v>
      </c>
      <c r="B29" s="8" t="s">
        <v>2</v>
      </c>
      <c r="C29" s="88"/>
      <c r="D29" s="54"/>
      <c r="E29" s="53"/>
      <c r="F29" s="54"/>
      <c r="G29" s="54"/>
      <c r="H29" s="54"/>
      <c r="I29" s="54"/>
      <c r="J29" s="53"/>
      <c r="K29" s="53"/>
      <c r="L29" s="53">
        <v>20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>
        <v>5</v>
      </c>
      <c r="AB29" s="78">
        <f t="shared" si="6"/>
        <v>25</v>
      </c>
      <c r="AC29" s="11">
        <v>7300</v>
      </c>
      <c r="AD29" s="11">
        <f t="shared" si="0"/>
        <v>8468</v>
      </c>
      <c r="AE29" s="11">
        <f t="shared" si="7"/>
        <v>211700</v>
      </c>
    </row>
    <row r="30" spans="1:31" ht="12.75" customHeight="1">
      <c r="A30" s="16" t="s">
        <v>134</v>
      </c>
      <c r="B30" s="8" t="s">
        <v>2</v>
      </c>
      <c r="C30" s="88"/>
      <c r="D30" s="54"/>
      <c r="E30" s="53"/>
      <c r="F30" s="54"/>
      <c r="G30" s="54"/>
      <c r="H30" s="54">
        <v>1</v>
      </c>
      <c r="I30" s="54"/>
      <c r="J30" s="53"/>
      <c r="K30" s="53"/>
      <c r="L30" s="53">
        <v>20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2</v>
      </c>
      <c r="Y30" s="53"/>
      <c r="Z30" s="53"/>
      <c r="AA30" s="53">
        <v>5</v>
      </c>
      <c r="AB30" s="78">
        <f t="shared" si="6"/>
        <v>28</v>
      </c>
      <c r="AC30" s="11">
        <v>8300</v>
      </c>
      <c r="AD30" s="11">
        <f t="shared" si="0"/>
        <v>9628</v>
      </c>
      <c r="AE30" s="11">
        <f t="shared" si="7"/>
        <v>269584</v>
      </c>
    </row>
    <row r="31" spans="1:31" ht="12.75" customHeight="1">
      <c r="A31" s="16" t="s">
        <v>135</v>
      </c>
      <c r="B31" s="8" t="s">
        <v>2</v>
      </c>
      <c r="C31" s="88"/>
      <c r="D31" s="54"/>
      <c r="E31" s="53"/>
      <c r="F31" s="54"/>
      <c r="G31" s="54"/>
      <c r="H31" s="54"/>
      <c r="I31" s="54"/>
      <c r="J31" s="53"/>
      <c r="K31" s="53"/>
      <c r="L31" s="53">
        <v>20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>
        <v>4</v>
      </c>
      <c r="AB31" s="78">
        <f t="shared" si="6"/>
        <v>24</v>
      </c>
      <c r="AC31" s="11">
        <v>11000</v>
      </c>
      <c r="AD31" s="11">
        <f t="shared" si="0"/>
        <v>12760</v>
      </c>
      <c r="AE31" s="11">
        <f t="shared" si="7"/>
        <v>306240</v>
      </c>
    </row>
    <row r="32" spans="1:31" ht="12.75" customHeight="1">
      <c r="A32" s="16" t="s">
        <v>136</v>
      </c>
      <c r="B32" s="8" t="s">
        <v>2</v>
      </c>
      <c r="C32" s="88">
        <v>10</v>
      </c>
      <c r="D32" s="54"/>
      <c r="E32" s="53">
        <v>10</v>
      </c>
      <c r="F32" s="54"/>
      <c r="G32" s="54">
        <v>2</v>
      </c>
      <c r="H32" s="54"/>
      <c r="I32" s="54"/>
      <c r="J32" s="53">
        <v>12</v>
      </c>
      <c r="K32" s="53">
        <v>15</v>
      </c>
      <c r="L32" s="53">
        <v>25</v>
      </c>
      <c r="M32" s="53">
        <v>3</v>
      </c>
      <c r="N32" s="53">
        <v>10</v>
      </c>
      <c r="O32" s="53"/>
      <c r="P32" s="53"/>
      <c r="Q32" s="53">
        <v>10</v>
      </c>
      <c r="R32" s="53">
        <v>20</v>
      </c>
      <c r="S32" s="53">
        <v>3</v>
      </c>
      <c r="T32" s="53">
        <v>4</v>
      </c>
      <c r="U32" s="53">
        <v>2</v>
      </c>
      <c r="V32" s="53">
        <v>1</v>
      </c>
      <c r="W32" s="53">
        <v>2</v>
      </c>
      <c r="X32" s="53">
        <v>5</v>
      </c>
      <c r="Y32" s="53"/>
      <c r="Z32" s="53">
        <v>6</v>
      </c>
      <c r="AA32" s="53">
        <v>15</v>
      </c>
      <c r="AB32" s="78">
        <f t="shared" si="6"/>
        <v>155</v>
      </c>
      <c r="AC32" s="11">
        <v>1000</v>
      </c>
      <c r="AD32" s="11">
        <f t="shared" si="0"/>
        <v>1160</v>
      </c>
      <c r="AE32" s="11">
        <f t="shared" si="7"/>
        <v>179800</v>
      </c>
    </row>
    <row r="33" spans="1:31" ht="12.75" customHeight="1">
      <c r="A33" s="16" t="s">
        <v>102</v>
      </c>
      <c r="B33" s="8" t="s">
        <v>2</v>
      </c>
      <c r="C33" s="88"/>
      <c r="D33" s="54"/>
      <c r="E33" s="54">
        <v>1</v>
      </c>
      <c r="F33" s="54">
        <v>1</v>
      </c>
      <c r="G33" s="54"/>
      <c r="H33" s="54">
        <v>2</v>
      </c>
      <c r="I33" s="54"/>
      <c r="J33" s="54">
        <v>1</v>
      </c>
      <c r="K33" s="54">
        <v>1</v>
      </c>
      <c r="L33" s="54">
        <v>10</v>
      </c>
      <c r="M33" s="54">
        <v>1</v>
      </c>
      <c r="N33" s="54"/>
      <c r="O33" s="54">
        <v>1</v>
      </c>
      <c r="P33" s="54"/>
      <c r="Q33" s="54">
        <v>2</v>
      </c>
      <c r="R33" s="54"/>
      <c r="S33" s="54"/>
      <c r="T33" s="53"/>
      <c r="U33" s="53"/>
      <c r="V33" s="53"/>
      <c r="W33" s="53"/>
      <c r="X33" s="54">
        <v>1</v>
      </c>
      <c r="Y33" s="54"/>
      <c r="Z33" s="54">
        <v>1</v>
      </c>
      <c r="AA33" s="54"/>
      <c r="AB33" s="78">
        <f>SUM(C33:AA33)</f>
        <v>22</v>
      </c>
      <c r="AC33" s="11">
        <v>1500</v>
      </c>
      <c r="AD33" s="11">
        <f t="shared" si="0"/>
        <v>1739.9999999999998</v>
      </c>
      <c r="AE33" s="11">
        <f>AB33*AD33</f>
        <v>38279.99999999999</v>
      </c>
    </row>
    <row r="34" spans="1:31" ht="12.75" customHeight="1">
      <c r="A34" s="16" t="s">
        <v>103</v>
      </c>
      <c r="B34" s="8" t="s">
        <v>2</v>
      </c>
      <c r="C34" s="88">
        <v>21</v>
      </c>
      <c r="D34" s="54">
        <v>5</v>
      </c>
      <c r="E34" s="53">
        <v>60</v>
      </c>
      <c r="F34" s="54">
        <v>20</v>
      </c>
      <c r="G34" s="54">
        <v>5</v>
      </c>
      <c r="H34" s="54">
        <v>25</v>
      </c>
      <c r="I34" s="54">
        <v>10</v>
      </c>
      <c r="J34" s="53">
        <v>12</v>
      </c>
      <c r="K34" s="53">
        <v>30</v>
      </c>
      <c r="L34" s="53">
        <v>50</v>
      </c>
      <c r="M34" s="53">
        <v>11</v>
      </c>
      <c r="N34" s="53">
        <v>15</v>
      </c>
      <c r="O34" s="53">
        <v>15</v>
      </c>
      <c r="P34" s="53">
        <v>11</v>
      </c>
      <c r="Q34" s="53">
        <v>25</v>
      </c>
      <c r="R34" s="53">
        <v>40</v>
      </c>
      <c r="S34" s="53">
        <v>6</v>
      </c>
      <c r="T34" s="53">
        <v>20</v>
      </c>
      <c r="U34" s="53">
        <v>24</v>
      </c>
      <c r="V34" s="53">
        <v>10</v>
      </c>
      <c r="W34" s="53">
        <v>10</v>
      </c>
      <c r="X34" s="53">
        <v>30</v>
      </c>
      <c r="Y34" s="53">
        <v>10</v>
      </c>
      <c r="Z34" s="53">
        <v>40</v>
      </c>
      <c r="AA34" s="53">
        <v>75</v>
      </c>
      <c r="AB34" s="78">
        <f t="shared" si="2"/>
        <v>580</v>
      </c>
      <c r="AC34" s="11">
        <v>160</v>
      </c>
      <c r="AD34" s="11">
        <f t="shared" si="0"/>
        <v>185.6</v>
      </c>
      <c r="AE34" s="11">
        <f t="shared" si="1"/>
        <v>107648</v>
      </c>
    </row>
    <row r="35" spans="1:31" ht="12.75" customHeight="1">
      <c r="A35" s="96" t="s">
        <v>87</v>
      </c>
      <c r="B35" s="135" t="s">
        <v>84</v>
      </c>
      <c r="C35" s="88"/>
      <c r="D35" s="54"/>
      <c r="E35" s="53"/>
      <c r="F35" s="54"/>
      <c r="G35" s="54"/>
      <c r="H35" s="54"/>
      <c r="I35" s="54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>
        <v>30</v>
      </c>
      <c r="Z35" s="53"/>
      <c r="AA35" s="53"/>
      <c r="AB35" s="78">
        <f t="shared" si="2"/>
        <v>30</v>
      </c>
      <c r="AC35" s="11">
        <v>8000</v>
      </c>
      <c r="AD35" s="11">
        <f t="shared" si="0"/>
        <v>9280</v>
      </c>
      <c r="AE35" s="11">
        <f>AB35*AD35</f>
        <v>278400</v>
      </c>
    </row>
    <row r="36" spans="1:31" ht="12.75" customHeight="1">
      <c r="A36" s="96" t="s">
        <v>85</v>
      </c>
      <c r="B36" s="117" t="s">
        <v>86</v>
      </c>
      <c r="C36" s="88"/>
      <c r="D36" s="54"/>
      <c r="E36" s="53"/>
      <c r="F36" s="54"/>
      <c r="G36" s="54"/>
      <c r="H36" s="54"/>
      <c r="I36" s="54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>
        <v>30</v>
      </c>
      <c r="Z36" s="53"/>
      <c r="AA36" s="53"/>
      <c r="AB36" s="78">
        <f t="shared" si="2"/>
        <v>30</v>
      </c>
      <c r="AC36" s="11">
        <v>10000</v>
      </c>
      <c r="AD36" s="11">
        <f t="shared" si="0"/>
        <v>11600</v>
      </c>
      <c r="AE36" s="11">
        <f>AB36*AD36</f>
        <v>348000</v>
      </c>
    </row>
    <row r="37" spans="1:31" ht="12.75" customHeight="1">
      <c r="A37" s="16" t="s">
        <v>104</v>
      </c>
      <c r="B37" s="8" t="s">
        <v>2</v>
      </c>
      <c r="C37" s="88">
        <v>200</v>
      </c>
      <c r="D37" s="54">
        <v>50</v>
      </c>
      <c r="E37" s="53">
        <v>500</v>
      </c>
      <c r="F37" s="54">
        <v>500</v>
      </c>
      <c r="G37" s="54">
        <v>50</v>
      </c>
      <c r="H37" s="54">
        <v>200</v>
      </c>
      <c r="I37" s="54"/>
      <c r="J37" s="53">
        <v>50</v>
      </c>
      <c r="K37" s="53">
        <v>200</v>
      </c>
      <c r="L37" s="53">
        <v>300</v>
      </c>
      <c r="M37" s="53">
        <v>30</v>
      </c>
      <c r="N37" s="53">
        <v>100</v>
      </c>
      <c r="O37" s="53">
        <v>200</v>
      </c>
      <c r="P37" s="53">
        <v>60</v>
      </c>
      <c r="Q37" s="53">
        <v>120</v>
      </c>
      <c r="R37" s="53">
        <v>600</v>
      </c>
      <c r="S37" s="53">
        <v>100</v>
      </c>
      <c r="T37" s="53">
        <v>150</v>
      </c>
      <c r="U37" s="53">
        <v>550</v>
      </c>
      <c r="V37" s="53">
        <v>100</v>
      </c>
      <c r="W37" s="53">
        <v>100</v>
      </c>
      <c r="X37" s="53">
        <v>50</v>
      </c>
      <c r="Y37" s="53">
        <v>50</v>
      </c>
      <c r="Z37" s="53">
        <v>100</v>
      </c>
      <c r="AA37" s="53">
        <v>200</v>
      </c>
      <c r="AB37" s="78">
        <f t="shared" si="2"/>
        <v>4560</v>
      </c>
      <c r="AC37" s="11">
        <v>130</v>
      </c>
      <c r="AD37" s="11">
        <f t="shared" si="0"/>
        <v>150.79999999999998</v>
      </c>
      <c r="AE37" s="11">
        <f t="shared" si="1"/>
        <v>687647.9999999999</v>
      </c>
    </row>
    <row r="38" spans="1:31" ht="12.75" customHeight="1">
      <c r="A38" s="16" t="s">
        <v>107</v>
      </c>
      <c r="B38" s="8" t="s">
        <v>2</v>
      </c>
      <c r="C38" s="88"/>
      <c r="D38" s="54"/>
      <c r="E38" s="54"/>
      <c r="F38" s="54"/>
      <c r="G38" s="54">
        <v>50</v>
      </c>
      <c r="H38" s="54"/>
      <c r="I38" s="54"/>
      <c r="J38" s="54"/>
      <c r="K38" s="54"/>
      <c r="L38" s="54">
        <v>50</v>
      </c>
      <c r="M38" s="54"/>
      <c r="N38" s="54"/>
      <c r="O38" s="54"/>
      <c r="P38" s="54"/>
      <c r="Q38" s="54"/>
      <c r="R38" s="54">
        <v>50</v>
      </c>
      <c r="S38" s="54"/>
      <c r="T38" s="53"/>
      <c r="U38" s="53"/>
      <c r="V38" s="53"/>
      <c r="W38" s="53"/>
      <c r="X38" s="54"/>
      <c r="Y38" s="54"/>
      <c r="Z38" s="54"/>
      <c r="AA38" s="54"/>
      <c r="AB38" s="78">
        <f>SUM(C38:AA38)</f>
        <v>150</v>
      </c>
      <c r="AC38" s="11">
        <v>400</v>
      </c>
      <c r="AD38" s="11">
        <f t="shared" si="0"/>
        <v>463.99999999999994</v>
      </c>
      <c r="AE38" s="11">
        <f>AB38*AD38</f>
        <v>69599.99999999999</v>
      </c>
    </row>
    <row r="39" spans="1:31" ht="12.75" customHeight="1">
      <c r="A39" s="16" t="s">
        <v>109</v>
      </c>
      <c r="B39" s="8" t="s">
        <v>2</v>
      </c>
      <c r="C39" s="88">
        <v>2</v>
      </c>
      <c r="D39" s="54"/>
      <c r="E39" s="53">
        <v>30</v>
      </c>
      <c r="F39" s="54">
        <v>30</v>
      </c>
      <c r="G39" s="54"/>
      <c r="H39" s="54">
        <v>50</v>
      </c>
      <c r="I39" s="54">
        <v>6</v>
      </c>
      <c r="J39" s="53">
        <v>20</v>
      </c>
      <c r="K39" s="53">
        <v>25</v>
      </c>
      <c r="L39" s="53">
        <v>100</v>
      </c>
      <c r="M39" s="53">
        <v>20</v>
      </c>
      <c r="N39" s="53">
        <v>50</v>
      </c>
      <c r="O39" s="53"/>
      <c r="P39" s="53">
        <v>100</v>
      </c>
      <c r="Q39" s="53">
        <v>30</v>
      </c>
      <c r="R39" s="53">
        <v>30</v>
      </c>
      <c r="S39" s="53"/>
      <c r="T39" s="53"/>
      <c r="U39" s="53">
        <v>300</v>
      </c>
      <c r="V39" s="53"/>
      <c r="W39" s="53"/>
      <c r="X39" s="53">
        <v>12</v>
      </c>
      <c r="Y39" s="53"/>
      <c r="Z39" s="53">
        <v>30</v>
      </c>
      <c r="AA39" s="53">
        <v>30</v>
      </c>
      <c r="AB39" s="78">
        <f t="shared" si="2"/>
        <v>865</v>
      </c>
      <c r="AC39" s="11">
        <v>180</v>
      </c>
      <c r="AD39" s="11">
        <f t="shared" si="0"/>
        <v>208.79999999999998</v>
      </c>
      <c r="AE39" s="11">
        <f t="shared" si="1"/>
        <v>180611.99999999997</v>
      </c>
    </row>
    <row r="40" spans="1:31" ht="12.75" customHeight="1">
      <c r="A40" s="16" t="s">
        <v>108</v>
      </c>
      <c r="B40" s="8" t="s">
        <v>2</v>
      </c>
      <c r="C40" s="88">
        <v>2</v>
      </c>
      <c r="D40" s="54"/>
      <c r="E40" s="53">
        <v>30</v>
      </c>
      <c r="F40" s="54">
        <v>20</v>
      </c>
      <c r="G40" s="54"/>
      <c r="H40" s="54">
        <v>50</v>
      </c>
      <c r="I40" s="54"/>
      <c r="J40" s="53">
        <v>20</v>
      </c>
      <c r="K40" s="122">
        <v>15</v>
      </c>
      <c r="L40" s="53">
        <v>50</v>
      </c>
      <c r="M40" s="53">
        <v>20</v>
      </c>
      <c r="N40" s="53">
        <v>50</v>
      </c>
      <c r="O40" s="53"/>
      <c r="P40" s="53">
        <v>100</v>
      </c>
      <c r="Q40" s="53">
        <v>30</v>
      </c>
      <c r="R40" s="53">
        <v>20</v>
      </c>
      <c r="S40" s="53"/>
      <c r="T40" s="53"/>
      <c r="U40" s="53">
        <v>300</v>
      </c>
      <c r="V40" s="53"/>
      <c r="W40" s="53"/>
      <c r="X40" s="53">
        <v>12</v>
      </c>
      <c r="Y40" s="53"/>
      <c r="Z40" s="53">
        <v>10</v>
      </c>
      <c r="AA40" s="53">
        <v>20</v>
      </c>
      <c r="AB40" s="78">
        <f t="shared" si="2"/>
        <v>749</v>
      </c>
      <c r="AC40" s="11">
        <v>180</v>
      </c>
      <c r="AD40" s="11">
        <f t="shared" si="0"/>
        <v>208.79999999999998</v>
      </c>
      <c r="AE40" s="11">
        <f t="shared" si="1"/>
        <v>156391.19999999998</v>
      </c>
    </row>
    <row r="41" spans="1:31" ht="12.75" customHeight="1">
      <c r="A41" s="16" t="s">
        <v>110</v>
      </c>
      <c r="B41" s="117" t="s">
        <v>27</v>
      </c>
      <c r="C41" s="88"/>
      <c r="D41" s="54"/>
      <c r="E41" s="53">
        <v>10</v>
      </c>
      <c r="F41" s="54">
        <v>10</v>
      </c>
      <c r="G41" s="54"/>
      <c r="H41" s="54">
        <v>5</v>
      </c>
      <c r="I41" s="54"/>
      <c r="J41" s="53">
        <v>4</v>
      </c>
      <c r="K41" s="123">
        <v>10</v>
      </c>
      <c r="L41" s="116">
        <v>20</v>
      </c>
      <c r="M41" s="116">
        <v>3</v>
      </c>
      <c r="N41" s="116">
        <v>10</v>
      </c>
      <c r="O41" s="116">
        <v>5</v>
      </c>
      <c r="P41" s="116">
        <v>10</v>
      </c>
      <c r="Q41" s="116">
        <v>2</v>
      </c>
      <c r="R41" s="116">
        <v>10</v>
      </c>
      <c r="S41" s="116">
        <v>2</v>
      </c>
      <c r="T41" s="116">
        <v>5</v>
      </c>
      <c r="U41" s="116">
        <v>35</v>
      </c>
      <c r="V41" s="116">
        <v>3</v>
      </c>
      <c r="W41" s="116">
        <v>5</v>
      </c>
      <c r="X41" s="116">
        <v>5</v>
      </c>
      <c r="Y41" s="116">
        <v>5</v>
      </c>
      <c r="Z41" s="116">
        <v>20</v>
      </c>
      <c r="AA41" s="116">
        <v>20</v>
      </c>
      <c r="AB41" s="78">
        <f t="shared" si="2"/>
        <v>199</v>
      </c>
      <c r="AC41" s="47">
        <v>550</v>
      </c>
      <c r="AD41" s="47">
        <f t="shared" si="0"/>
        <v>638</v>
      </c>
      <c r="AE41" s="47">
        <f t="shared" si="1"/>
        <v>126962</v>
      </c>
    </row>
    <row r="42" spans="1:31" ht="12.75" customHeight="1">
      <c r="A42" s="16" t="s">
        <v>111</v>
      </c>
      <c r="B42" s="117" t="s">
        <v>27</v>
      </c>
      <c r="C42" s="88">
        <v>6</v>
      </c>
      <c r="D42" s="54"/>
      <c r="E42" s="53">
        <v>20</v>
      </c>
      <c r="F42" s="54">
        <v>10</v>
      </c>
      <c r="G42" s="54">
        <v>3</v>
      </c>
      <c r="H42" s="54">
        <v>5</v>
      </c>
      <c r="I42" s="54"/>
      <c r="J42" s="124">
        <v>5</v>
      </c>
      <c r="K42" s="125">
        <v>5</v>
      </c>
      <c r="L42" s="126">
        <v>20</v>
      </c>
      <c r="M42" s="126">
        <v>3</v>
      </c>
      <c r="N42" s="126">
        <v>10</v>
      </c>
      <c r="O42" s="126">
        <v>5</v>
      </c>
      <c r="P42" s="126">
        <v>10</v>
      </c>
      <c r="Q42" s="126">
        <v>2</v>
      </c>
      <c r="R42" s="126">
        <v>25</v>
      </c>
      <c r="S42" s="116">
        <v>2</v>
      </c>
      <c r="T42" s="116">
        <v>5</v>
      </c>
      <c r="U42" s="116">
        <v>35</v>
      </c>
      <c r="V42" s="116">
        <v>3</v>
      </c>
      <c r="W42" s="116">
        <v>5</v>
      </c>
      <c r="X42" s="126">
        <v>3</v>
      </c>
      <c r="Y42" s="126">
        <v>5</v>
      </c>
      <c r="Z42" s="126">
        <v>20</v>
      </c>
      <c r="AA42" s="126">
        <v>20</v>
      </c>
      <c r="AB42" s="78">
        <f t="shared" si="2"/>
        <v>227</v>
      </c>
      <c r="AC42" s="11">
        <v>600</v>
      </c>
      <c r="AD42" s="11">
        <f t="shared" si="0"/>
        <v>696</v>
      </c>
      <c r="AE42" s="11">
        <f t="shared" si="1"/>
        <v>157992</v>
      </c>
    </row>
    <row r="43" spans="1:31" ht="15.75" customHeight="1">
      <c r="A43" s="16" t="s">
        <v>30</v>
      </c>
      <c r="B43" s="8" t="s">
        <v>2</v>
      </c>
      <c r="C43" s="88"/>
      <c r="D43" s="54"/>
      <c r="E43" s="53"/>
      <c r="F43" s="54"/>
      <c r="G43" s="54"/>
      <c r="H43" s="54">
        <v>3</v>
      </c>
      <c r="I43" s="54"/>
      <c r="J43" s="89"/>
      <c r="K43" s="125">
        <v>5</v>
      </c>
      <c r="L43" s="126">
        <v>10</v>
      </c>
      <c r="M43" s="126"/>
      <c r="N43" s="126">
        <v>12</v>
      </c>
      <c r="O43" s="126"/>
      <c r="P43" s="126">
        <v>20</v>
      </c>
      <c r="Q43" s="126"/>
      <c r="R43" s="126"/>
      <c r="S43" s="126"/>
      <c r="T43" s="126"/>
      <c r="U43" s="126"/>
      <c r="V43" s="126">
        <v>5</v>
      </c>
      <c r="W43" s="126"/>
      <c r="X43" s="126"/>
      <c r="Y43" s="126">
        <v>50</v>
      </c>
      <c r="Z43" s="126"/>
      <c r="AA43" s="126"/>
      <c r="AB43" s="78">
        <f t="shared" si="2"/>
        <v>105</v>
      </c>
      <c r="AC43" s="11">
        <v>1500</v>
      </c>
      <c r="AD43" s="11">
        <f t="shared" si="0"/>
        <v>1739.9999999999998</v>
      </c>
      <c r="AE43" s="11">
        <f t="shared" si="1"/>
        <v>182699.99999999997</v>
      </c>
    </row>
    <row r="44" spans="1:31" ht="15.75" customHeight="1">
      <c r="A44" s="16" t="s">
        <v>112</v>
      </c>
      <c r="B44" s="8" t="s">
        <v>2</v>
      </c>
      <c r="C44" s="88"/>
      <c r="D44" s="54"/>
      <c r="E44" s="53"/>
      <c r="F44" s="54"/>
      <c r="G44" s="54"/>
      <c r="H44" s="54"/>
      <c r="I44" s="54">
        <v>2</v>
      </c>
      <c r="J44" s="126"/>
      <c r="K44" s="125"/>
      <c r="L44" s="125">
        <v>20</v>
      </c>
      <c r="M44" s="125"/>
      <c r="N44" s="125"/>
      <c r="O44" s="125"/>
      <c r="P44" s="125">
        <v>5</v>
      </c>
      <c r="Q44" s="125"/>
      <c r="R44" s="125"/>
      <c r="S44" s="125"/>
      <c r="T44" s="125"/>
      <c r="U44" s="125"/>
      <c r="V44" s="125">
        <v>3</v>
      </c>
      <c r="W44" s="125"/>
      <c r="X44" s="125"/>
      <c r="Y44" s="125">
        <v>40</v>
      </c>
      <c r="Z44" s="125"/>
      <c r="AA44" s="125"/>
      <c r="AB44" s="78">
        <f t="shared" si="2"/>
        <v>70</v>
      </c>
      <c r="AC44" s="46">
        <v>3800</v>
      </c>
      <c r="AD44" s="46">
        <f t="shared" si="0"/>
        <v>4408</v>
      </c>
      <c r="AE44" s="46">
        <f t="shared" si="1"/>
        <v>308560</v>
      </c>
    </row>
    <row r="45" spans="1:31" ht="15.75" customHeight="1">
      <c r="A45" s="16" t="s">
        <v>88</v>
      </c>
      <c r="B45" s="8" t="s">
        <v>2</v>
      </c>
      <c r="C45" s="88"/>
      <c r="D45" s="54"/>
      <c r="E45" s="53">
        <v>2</v>
      </c>
      <c r="F45" s="54"/>
      <c r="G45" s="54"/>
      <c r="H45" s="54"/>
      <c r="I45" s="54"/>
      <c r="J45" s="126">
        <v>1</v>
      </c>
      <c r="K45" s="127"/>
      <c r="L45" s="126">
        <v>20</v>
      </c>
      <c r="M45" s="126"/>
      <c r="N45" s="126"/>
      <c r="O45" s="126"/>
      <c r="P45" s="126"/>
      <c r="Q45" s="126"/>
      <c r="R45" s="126"/>
      <c r="S45" s="126"/>
      <c r="T45" s="89"/>
      <c r="U45" s="89"/>
      <c r="V45" s="89"/>
      <c r="W45" s="89"/>
      <c r="X45" s="126">
        <v>1</v>
      </c>
      <c r="Y45" s="126"/>
      <c r="Z45" s="126"/>
      <c r="AA45" s="126">
        <v>5</v>
      </c>
      <c r="AB45" s="78">
        <f>SUM(C45:AA45)</f>
        <v>29</v>
      </c>
      <c r="AC45" s="46">
        <v>1500</v>
      </c>
      <c r="AD45" s="46">
        <f t="shared" si="0"/>
        <v>1739.9999999999998</v>
      </c>
      <c r="AE45" s="46">
        <f>AB45*AD45</f>
        <v>50459.99999999999</v>
      </c>
    </row>
    <row r="46" spans="1:31" ht="12.75" customHeight="1">
      <c r="A46" s="16" t="s">
        <v>45</v>
      </c>
      <c r="B46" s="8" t="s">
        <v>3</v>
      </c>
      <c r="C46" s="88"/>
      <c r="D46" s="54"/>
      <c r="E46" s="54"/>
      <c r="F46" s="54"/>
      <c r="G46" s="54"/>
      <c r="H46" s="54"/>
      <c r="I46" s="54"/>
      <c r="J46" s="54"/>
      <c r="K46" s="54"/>
      <c r="L46" s="54">
        <v>5</v>
      </c>
      <c r="M46" s="54"/>
      <c r="N46" s="54"/>
      <c r="O46" s="54"/>
      <c r="P46" s="54"/>
      <c r="Q46" s="54"/>
      <c r="R46" s="54"/>
      <c r="S46" s="54"/>
      <c r="T46" s="54"/>
      <c r="U46" s="54">
        <v>5</v>
      </c>
      <c r="V46" s="54"/>
      <c r="W46" s="54"/>
      <c r="X46" s="54"/>
      <c r="Y46" s="54">
        <v>5</v>
      </c>
      <c r="Z46" s="54"/>
      <c r="AA46" s="54"/>
      <c r="AB46" s="78">
        <f t="shared" si="2"/>
        <v>15</v>
      </c>
      <c r="AC46" s="11">
        <v>4200</v>
      </c>
      <c r="AD46" s="11">
        <f t="shared" si="0"/>
        <v>4872</v>
      </c>
      <c r="AE46" s="11">
        <f t="shared" si="1"/>
        <v>73080</v>
      </c>
    </row>
    <row r="47" spans="1:31" ht="12.75" customHeight="1">
      <c r="A47" s="16" t="s">
        <v>31</v>
      </c>
      <c r="B47" s="8" t="s">
        <v>3</v>
      </c>
      <c r="C47" s="88">
        <v>2</v>
      </c>
      <c r="D47" s="54"/>
      <c r="E47" s="53">
        <v>10</v>
      </c>
      <c r="F47" s="54"/>
      <c r="G47" s="54"/>
      <c r="H47" s="54">
        <v>1</v>
      </c>
      <c r="I47" s="54"/>
      <c r="J47" s="89">
        <v>2</v>
      </c>
      <c r="K47" s="89">
        <v>5</v>
      </c>
      <c r="L47" s="89"/>
      <c r="M47" s="89"/>
      <c r="N47" s="89"/>
      <c r="O47" s="89">
        <v>4</v>
      </c>
      <c r="P47" s="89">
        <v>2</v>
      </c>
      <c r="Q47" s="89">
        <v>4</v>
      </c>
      <c r="R47" s="89">
        <v>4</v>
      </c>
      <c r="S47" s="89">
        <v>2</v>
      </c>
      <c r="T47" s="125">
        <v>2</v>
      </c>
      <c r="U47" s="125">
        <v>7</v>
      </c>
      <c r="V47" s="125">
        <v>4</v>
      </c>
      <c r="W47" s="125">
        <v>5</v>
      </c>
      <c r="X47" s="89">
        <v>4</v>
      </c>
      <c r="Y47" s="89">
        <v>2</v>
      </c>
      <c r="Z47" s="89">
        <v>5</v>
      </c>
      <c r="AA47" s="89"/>
      <c r="AB47" s="131">
        <f t="shared" si="2"/>
        <v>65</v>
      </c>
      <c r="AC47" s="46">
        <v>1200</v>
      </c>
      <c r="AD47" s="46">
        <f t="shared" si="0"/>
        <v>1392</v>
      </c>
      <c r="AE47" s="46">
        <f t="shared" si="1"/>
        <v>90480</v>
      </c>
    </row>
    <row r="48" spans="1:31" ht="12.75" customHeight="1">
      <c r="A48" s="16" t="s">
        <v>89</v>
      </c>
      <c r="B48" s="8" t="s">
        <v>3</v>
      </c>
      <c r="C48" s="88"/>
      <c r="D48" s="54"/>
      <c r="E48" s="53"/>
      <c r="F48" s="54"/>
      <c r="G48" s="54"/>
      <c r="H48" s="54"/>
      <c r="I48" s="54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89"/>
      <c r="U48" s="89">
        <v>10</v>
      </c>
      <c r="V48" s="89"/>
      <c r="W48" s="89"/>
      <c r="X48" s="126"/>
      <c r="Y48" s="126"/>
      <c r="Z48" s="126"/>
      <c r="AA48" s="126"/>
      <c r="AB48" s="131">
        <f t="shared" si="2"/>
        <v>10</v>
      </c>
      <c r="AC48" s="48">
        <v>4800</v>
      </c>
      <c r="AD48" s="46">
        <f t="shared" si="0"/>
        <v>5568</v>
      </c>
      <c r="AE48" s="46">
        <f>AB48*AD48</f>
        <v>55680</v>
      </c>
    </row>
    <row r="49" spans="1:31" ht="12.75" customHeight="1">
      <c r="A49" s="16" t="s">
        <v>113</v>
      </c>
      <c r="B49" s="8" t="s">
        <v>3</v>
      </c>
      <c r="C49" s="88">
        <v>6</v>
      </c>
      <c r="D49" s="54">
        <v>3</v>
      </c>
      <c r="E49" s="53">
        <v>25</v>
      </c>
      <c r="F49" s="54">
        <v>5</v>
      </c>
      <c r="G49" s="54">
        <v>3</v>
      </c>
      <c r="H49" s="54">
        <v>8</v>
      </c>
      <c r="I49" s="54">
        <v>3</v>
      </c>
      <c r="J49" s="126">
        <v>5</v>
      </c>
      <c r="K49" s="126">
        <v>10</v>
      </c>
      <c r="L49" s="126">
        <v>35</v>
      </c>
      <c r="M49" s="126">
        <v>5</v>
      </c>
      <c r="N49" s="126">
        <v>8</v>
      </c>
      <c r="O49" s="125">
        <v>4</v>
      </c>
      <c r="P49" s="125">
        <v>4</v>
      </c>
      <c r="Q49" s="126">
        <v>5</v>
      </c>
      <c r="R49" s="126">
        <v>10</v>
      </c>
      <c r="S49" s="126">
        <v>2</v>
      </c>
      <c r="T49" s="126">
        <v>3</v>
      </c>
      <c r="U49" s="126">
        <v>8</v>
      </c>
      <c r="V49" s="126">
        <v>3</v>
      </c>
      <c r="W49" s="126">
        <v>4</v>
      </c>
      <c r="X49" s="126">
        <v>6</v>
      </c>
      <c r="Y49" s="126">
        <v>5</v>
      </c>
      <c r="Z49" s="126">
        <v>12</v>
      </c>
      <c r="AA49" s="126">
        <v>12</v>
      </c>
      <c r="AB49" s="78">
        <f t="shared" si="2"/>
        <v>194</v>
      </c>
      <c r="AC49" s="11">
        <v>650</v>
      </c>
      <c r="AD49" s="11">
        <f t="shared" si="0"/>
        <v>754</v>
      </c>
      <c r="AE49" s="11">
        <f t="shared" si="1"/>
        <v>146276</v>
      </c>
    </row>
    <row r="50" spans="1:31" ht="12.75" customHeight="1">
      <c r="A50" s="16" t="s">
        <v>114</v>
      </c>
      <c r="B50" s="8" t="s">
        <v>2</v>
      </c>
      <c r="C50" s="88">
        <v>6</v>
      </c>
      <c r="D50" s="54">
        <v>3</v>
      </c>
      <c r="E50" s="53">
        <v>25</v>
      </c>
      <c r="F50" s="54">
        <v>25</v>
      </c>
      <c r="G50" s="54">
        <v>2</v>
      </c>
      <c r="H50" s="54">
        <v>6</v>
      </c>
      <c r="I50" s="54">
        <v>3</v>
      </c>
      <c r="J50" s="53">
        <v>2</v>
      </c>
      <c r="K50" s="53">
        <v>6</v>
      </c>
      <c r="L50" s="53">
        <v>25</v>
      </c>
      <c r="M50" s="53">
        <v>3</v>
      </c>
      <c r="N50" s="53">
        <v>8</v>
      </c>
      <c r="O50" s="53">
        <v>4</v>
      </c>
      <c r="P50" s="53">
        <v>2</v>
      </c>
      <c r="Q50" s="53">
        <v>20</v>
      </c>
      <c r="R50" s="53">
        <v>10</v>
      </c>
      <c r="S50" s="53">
        <v>4</v>
      </c>
      <c r="T50" s="53">
        <v>4</v>
      </c>
      <c r="U50" s="53">
        <v>8</v>
      </c>
      <c r="V50" s="53">
        <v>5</v>
      </c>
      <c r="W50" s="53">
        <v>4</v>
      </c>
      <c r="X50" s="53">
        <v>5</v>
      </c>
      <c r="Y50" s="53">
        <v>4</v>
      </c>
      <c r="Z50" s="53">
        <v>12</v>
      </c>
      <c r="AA50" s="53">
        <v>8</v>
      </c>
      <c r="AB50" s="78">
        <f t="shared" si="2"/>
        <v>204</v>
      </c>
      <c r="AC50" s="11">
        <v>950</v>
      </c>
      <c r="AD50" s="11">
        <f t="shared" si="0"/>
        <v>1102</v>
      </c>
      <c r="AE50" s="11">
        <f t="shared" si="1"/>
        <v>224808</v>
      </c>
    </row>
    <row r="51" spans="1:31" ht="12.75" customHeight="1">
      <c r="A51" s="16" t="s">
        <v>115</v>
      </c>
      <c r="B51" s="20" t="s">
        <v>2</v>
      </c>
      <c r="C51" s="128">
        <v>45</v>
      </c>
      <c r="D51" s="54">
        <v>20</v>
      </c>
      <c r="E51" s="53">
        <v>120</v>
      </c>
      <c r="F51" s="54">
        <v>140</v>
      </c>
      <c r="G51" s="54">
        <v>20</v>
      </c>
      <c r="H51" s="54">
        <v>100</v>
      </c>
      <c r="I51" s="54">
        <v>20</v>
      </c>
      <c r="J51" s="53">
        <v>24</v>
      </c>
      <c r="K51" s="53">
        <v>100</v>
      </c>
      <c r="L51" s="53">
        <v>200</v>
      </c>
      <c r="M51" s="53">
        <v>25</v>
      </c>
      <c r="N51" s="53">
        <v>60</v>
      </c>
      <c r="O51" s="53">
        <v>40</v>
      </c>
      <c r="P51" s="53">
        <v>25</v>
      </c>
      <c r="Q51" s="53">
        <v>80</v>
      </c>
      <c r="R51" s="53">
        <v>90</v>
      </c>
      <c r="S51" s="53">
        <v>12</v>
      </c>
      <c r="T51" s="53">
        <v>40</v>
      </c>
      <c r="U51" s="53">
        <v>70</v>
      </c>
      <c r="V51" s="53">
        <v>24</v>
      </c>
      <c r="W51" s="53">
        <v>24</v>
      </c>
      <c r="X51" s="53">
        <v>80</v>
      </c>
      <c r="Y51" s="53">
        <v>25</v>
      </c>
      <c r="Z51" s="53">
        <v>70</v>
      </c>
      <c r="AA51" s="53">
        <v>150</v>
      </c>
      <c r="AB51" s="78">
        <f t="shared" si="2"/>
        <v>1604</v>
      </c>
      <c r="AC51" s="11">
        <v>250</v>
      </c>
      <c r="AD51" s="11">
        <f t="shared" si="0"/>
        <v>290</v>
      </c>
      <c r="AE51" s="11">
        <f t="shared" si="1"/>
        <v>465160</v>
      </c>
    </row>
    <row r="52" spans="1:31" ht="24.75" customHeight="1">
      <c r="A52" s="16" t="s">
        <v>116</v>
      </c>
      <c r="B52" s="20" t="s">
        <v>2</v>
      </c>
      <c r="C52" s="128">
        <v>15</v>
      </c>
      <c r="D52" s="54">
        <v>2</v>
      </c>
      <c r="E52" s="53">
        <v>10</v>
      </c>
      <c r="F52" s="54">
        <v>5</v>
      </c>
      <c r="G52" s="54">
        <v>6</v>
      </c>
      <c r="H52" s="54">
        <v>15</v>
      </c>
      <c r="I52" s="54">
        <v>5</v>
      </c>
      <c r="J52" s="53">
        <v>15</v>
      </c>
      <c r="K52" s="53">
        <v>3</v>
      </c>
      <c r="L52" s="53">
        <v>60</v>
      </c>
      <c r="M52" s="53">
        <v>5</v>
      </c>
      <c r="N52" s="53">
        <v>12</v>
      </c>
      <c r="O52" s="53">
        <v>12</v>
      </c>
      <c r="P52" s="53">
        <v>4</v>
      </c>
      <c r="Q52" s="53">
        <v>10</v>
      </c>
      <c r="R52" s="53">
        <v>10</v>
      </c>
      <c r="S52" s="53">
        <v>10</v>
      </c>
      <c r="T52" s="53">
        <v>15</v>
      </c>
      <c r="U52" s="53">
        <v>23</v>
      </c>
      <c r="V52" s="53">
        <v>10</v>
      </c>
      <c r="W52" s="53">
        <v>10</v>
      </c>
      <c r="X52" s="53">
        <v>10</v>
      </c>
      <c r="Y52" s="53">
        <v>5</v>
      </c>
      <c r="Z52" s="53">
        <v>15</v>
      </c>
      <c r="AA52" s="53">
        <v>25</v>
      </c>
      <c r="AB52" s="78">
        <f t="shared" si="2"/>
        <v>312</v>
      </c>
      <c r="AC52" s="11">
        <v>2800</v>
      </c>
      <c r="AD52" s="11">
        <f t="shared" si="0"/>
        <v>3248</v>
      </c>
      <c r="AE52" s="11">
        <f t="shared" si="1"/>
        <v>1013376</v>
      </c>
    </row>
    <row r="53" spans="1:31" ht="13.5" customHeight="1">
      <c r="A53" s="16" t="s">
        <v>128</v>
      </c>
      <c r="B53" s="14" t="s">
        <v>119</v>
      </c>
      <c r="C53" s="53"/>
      <c r="D53" s="54"/>
      <c r="E53" s="53"/>
      <c r="F53" s="54"/>
      <c r="G53" s="54"/>
      <c r="H53" s="54"/>
      <c r="I53" s="54"/>
      <c r="J53" s="53"/>
      <c r="K53" s="53"/>
      <c r="L53" s="53">
        <v>5</v>
      </c>
      <c r="M53" s="53"/>
      <c r="N53" s="53"/>
      <c r="O53" s="53"/>
      <c r="P53" s="53"/>
      <c r="Q53" s="53"/>
      <c r="R53" s="53"/>
      <c r="S53" s="53"/>
      <c r="T53" s="53"/>
      <c r="U53" s="53">
        <v>4</v>
      </c>
      <c r="V53" s="53"/>
      <c r="W53" s="53">
        <v>3</v>
      </c>
      <c r="X53" s="53">
        <v>1</v>
      </c>
      <c r="Y53" s="53"/>
      <c r="Z53" s="53"/>
      <c r="AA53" s="53">
        <v>2</v>
      </c>
      <c r="AB53" s="56">
        <f>SUM(C53:AA53)</f>
        <v>15</v>
      </c>
      <c r="AC53" s="11">
        <v>47000</v>
      </c>
      <c r="AD53" s="11">
        <f t="shared" si="0"/>
        <v>54519.99999999999</v>
      </c>
      <c r="AE53" s="11">
        <f t="shared" si="1"/>
        <v>817799.9999999999</v>
      </c>
    </row>
    <row r="54" spans="1:31" ht="13.5" customHeight="1">
      <c r="A54" s="16" t="s">
        <v>117</v>
      </c>
      <c r="B54" s="14" t="s">
        <v>119</v>
      </c>
      <c r="C54" s="53"/>
      <c r="D54" s="54"/>
      <c r="E54" s="53"/>
      <c r="F54" s="54"/>
      <c r="G54" s="54"/>
      <c r="H54" s="54"/>
      <c r="I54" s="54"/>
      <c r="J54" s="53"/>
      <c r="K54" s="53"/>
      <c r="L54" s="53"/>
      <c r="M54" s="53"/>
      <c r="N54" s="53"/>
      <c r="O54" s="53"/>
      <c r="P54" s="53"/>
      <c r="Q54" s="53"/>
      <c r="R54" s="53">
        <v>2</v>
      </c>
      <c r="S54" s="53"/>
      <c r="T54" s="53"/>
      <c r="U54" s="53"/>
      <c r="V54" s="53"/>
      <c r="W54" s="53">
        <v>3</v>
      </c>
      <c r="X54" s="53"/>
      <c r="Y54" s="53"/>
      <c r="Z54" s="53"/>
      <c r="AA54" s="53"/>
      <c r="AB54" s="56">
        <f>SUM(C54:AA54)</f>
        <v>5</v>
      </c>
      <c r="AC54" s="11">
        <v>54000</v>
      </c>
      <c r="AD54" s="11">
        <f t="shared" si="0"/>
        <v>62639.99999999999</v>
      </c>
      <c r="AE54" s="11">
        <f t="shared" si="1"/>
        <v>313199.99999999994</v>
      </c>
    </row>
    <row r="55" spans="1:31" ht="13.5" customHeight="1">
      <c r="A55" s="16" t="s">
        <v>118</v>
      </c>
      <c r="B55" s="14" t="s">
        <v>119</v>
      </c>
      <c r="C55" s="53"/>
      <c r="D55" s="54"/>
      <c r="E55" s="53"/>
      <c r="F55" s="54"/>
      <c r="G55" s="54"/>
      <c r="H55" s="54"/>
      <c r="I55" s="54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>
        <v>4</v>
      </c>
      <c r="U55" s="53"/>
      <c r="V55" s="53"/>
      <c r="W55" s="53">
        <v>2</v>
      </c>
      <c r="X55" s="53"/>
      <c r="Y55" s="53"/>
      <c r="Z55" s="53"/>
      <c r="AA55" s="53"/>
      <c r="AB55" s="56">
        <f>SUM(C55:AA55)</f>
        <v>6</v>
      </c>
      <c r="AC55" s="11">
        <v>75000</v>
      </c>
      <c r="AD55" s="11">
        <f t="shared" si="0"/>
        <v>87000</v>
      </c>
      <c r="AE55" s="11">
        <f t="shared" si="1"/>
        <v>522000</v>
      </c>
    </row>
    <row r="56" spans="1:31" ht="12.75" customHeight="1">
      <c r="A56" s="16" t="s">
        <v>120</v>
      </c>
      <c r="B56" s="136" t="s">
        <v>81</v>
      </c>
      <c r="C56" s="88">
        <v>15</v>
      </c>
      <c r="D56" s="54">
        <v>3</v>
      </c>
      <c r="E56" s="53">
        <v>40</v>
      </c>
      <c r="F56" s="54">
        <v>10</v>
      </c>
      <c r="G56" s="54">
        <v>15</v>
      </c>
      <c r="H56" s="54">
        <v>10</v>
      </c>
      <c r="I56" s="54">
        <v>5</v>
      </c>
      <c r="J56" s="116">
        <v>2</v>
      </c>
      <c r="K56" s="116">
        <v>25</v>
      </c>
      <c r="L56" s="116">
        <v>50</v>
      </c>
      <c r="M56" s="116">
        <v>5</v>
      </c>
      <c r="N56" s="116">
        <v>12</v>
      </c>
      <c r="O56" s="116">
        <v>10</v>
      </c>
      <c r="P56" s="116">
        <v>5</v>
      </c>
      <c r="Q56" s="116">
        <v>30</v>
      </c>
      <c r="R56" s="116">
        <v>25</v>
      </c>
      <c r="S56" s="116">
        <v>10</v>
      </c>
      <c r="T56" s="116">
        <v>20</v>
      </c>
      <c r="U56" s="116">
        <v>40</v>
      </c>
      <c r="V56" s="116">
        <v>10</v>
      </c>
      <c r="W56" s="116">
        <v>10</v>
      </c>
      <c r="X56" s="116">
        <v>10</v>
      </c>
      <c r="Y56" s="116"/>
      <c r="Z56" s="116">
        <v>30</v>
      </c>
      <c r="AA56" s="116">
        <v>25</v>
      </c>
      <c r="AB56" s="78">
        <f t="shared" si="2"/>
        <v>417</v>
      </c>
      <c r="AC56" s="47">
        <v>200</v>
      </c>
      <c r="AD56" s="47">
        <f t="shared" si="0"/>
        <v>231.99999999999997</v>
      </c>
      <c r="AE56" s="47">
        <f t="shared" si="1"/>
        <v>96743.99999999999</v>
      </c>
    </row>
    <row r="57" spans="1:31" ht="12.75" customHeight="1">
      <c r="A57" s="16" t="s">
        <v>121</v>
      </c>
      <c r="B57" s="136" t="s">
        <v>44</v>
      </c>
      <c r="C57" s="88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2</v>
      </c>
      <c r="T57" s="54">
        <v>2</v>
      </c>
      <c r="U57" s="54">
        <v>2</v>
      </c>
      <c r="V57" s="54">
        <v>2</v>
      </c>
      <c r="W57" s="54">
        <v>2</v>
      </c>
      <c r="X57" s="54"/>
      <c r="Y57" s="54">
        <v>2</v>
      </c>
      <c r="Z57" s="54"/>
      <c r="AA57" s="54"/>
      <c r="AB57" s="78">
        <f t="shared" si="2"/>
        <v>12</v>
      </c>
      <c r="AC57" s="11">
        <v>1000</v>
      </c>
      <c r="AD57" s="11">
        <f t="shared" si="0"/>
        <v>1160</v>
      </c>
      <c r="AE57" s="11">
        <f t="shared" si="1"/>
        <v>13920</v>
      </c>
    </row>
    <row r="58" spans="1:31" ht="12.75" customHeight="1">
      <c r="A58" s="16" t="s">
        <v>33</v>
      </c>
      <c r="B58" s="136" t="s">
        <v>41</v>
      </c>
      <c r="C58" s="88">
        <v>5</v>
      </c>
      <c r="D58" s="54">
        <v>3</v>
      </c>
      <c r="E58" s="53">
        <v>10</v>
      </c>
      <c r="F58" s="54">
        <v>15</v>
      </c>
      <c r="G58" s="54">
        <v>1</v>
      </c>
      <c r="H58" s="54">
        <v>8</v>
      </c>
      <c r="I58" s="54">
        <v>1</v>
      </c>
      <c r="J58" s="126">
        <v>1</v>
      </c>
      <c r="K58" s="126"/>
      <c r="L58" s="126">
        <v>25</v>
      </c>
      <c r="M58" s="126"/>
      <c r="N58" s="126">
        <v>5</v>
      </c>
      <c r="O58" s="126">
        <v>3</v>
      </c>
      <c r="P58" s="126">
        <v>1</v>
      </c>
      <c r="Q58" s="126">
        <v>1</v>
      </c>
      <c r="R58" s="126">
        <v>10</v>
      </c>
      <c r="S58" s="126">
        <v>1</v>
      </c>
      <c r="T58" s="126">
        <v>3</v>
      </c>
      <c r="U58" s="126">
        <v>5</v>
      </c>
      <c r="V58" s="126">
        <v>1</v>
      </c>
      <c r="W58" s="126">
        <v>2</v>
      </c>
      <c r="X58" s="126">
        <v>1</v>
      </c>
      <c r="Y58" s="126"/>
      <c r="Z58" s="126">
        <v>3</v>
      </c>
      <c r="AA58" s="126">
        <v>8</v>
      </c>
      <c r="AB58" s="78">
        <f t="shared" si="2"/>
        <v>113</v>
      </c>
      <c r="AC58" s="11">
        <v>1600</v>
      </c>
      <c r="AD58" s="11">
        <f t="shared" si="0"/>
        <v>1855.9999999999998</v>
      </c>
      <c r="AE58" s="11">
        <f t="shared" si="1"/>
        <v>209727.99999999997</v>
      </c>
    </row>
    <row r="59" spans="1:31" ht="15.75" customHeight="1">
      <c r="A59" s="16" t="s">
        <v>122</v>
      </c>
      <c r="B59" s="136" t="s">
        <v>123</v>
      </c>
      <c r="C59" s="88">
        <v>2</v>
      </c>
      <c r="D59" s="54"/>
      <c r="E59" s="53">
        <v>5</v>
      </c>
      <c r="F59" s="54"/>
      <c r="G59" s="54"/>
      <c r="H59" s="54">
        <v>1</v>
      </c>
      <c r="I59" s="54">
        <v>1</v>
      </c>
      <c r="J59" s="80"/>
      <c r="K59" s="80">
        <v>1</v>
      </c>
      <c r="L59" s="80">
        <v>3</v>
      </c>
      <c r="M59" s="80"/>
      <c r="N59" s="80">
        <v>4</v>
      </c>
      <c r="O59" s="80">
        <v>1</v>
      </c>
      <c r="P59" s="80">
        <v>1</v>
      </c>
      <c r="Q59" s="80">
        <v>1</v>
      </c>
      <c r="R59" s="80">
        <v>2</v>
      </c>
      <c r="S59" s="80"/>
      <c r="T59" s="80">
        <v>1</v>
      </c>
      <c r="U59" s="80">
        <v>3</v>
      </c>
      <c r="V59" s="80">
        <v>1</v>
      </c>
      <c r="W59" s="80">
        <v>1</v>
      </c>
      <c r="X59" s="80">
        <v>1</v>
      </c>
      <c r="Y59" s="80"/>
      <c r="Z59" s="80">
        <v>1</v>
      </c>
      <c r="AA59" s="80">
        <v>3</v>
      </c>
      <c r="AB59" s="78">
        <f t="shared" si="2"/>
        <v>33</v>
      </c>
      <c r="AC59" s="46">
        <v>2200</v>
      </c>
      <c r="AD59" s="46">
        <f t="shared" si="0"/>
        <v>2552</v>
      </c>
      <c r="AE59" s="46">
        <f t="shared" si="1"/>
        <v>84216</v>
      </c>
    </row>
    <row r="60" spans="1:31" ht="12.75" customHeight="1">
      <c r="A60" s="17" t="s">
        <v>32</v>
      </c>
      <c r="B60" s="136" t="s">
        <v>124</v>
      </c>
      <c r="C60" s="88">
        <v>15</v>
      </c>
      <c r="D60" s="54">
        <v>2</v>
      </c>
      <c r="E60" s="53">
        <v>50</v>
      </c>
      <c r="F60" s="54">
        <v>15</v>
      </c>
      <c r="G60" s="54">
        <v>5</v>
      </c>
      <c r="H60" s="54">
        <v>10</v>
      </c>
      <c r="I60" s="54">
        <v>1</v>
      </c>
      <c r="J60" s="53">
        <v>5</v>
      </c>
      <c r="K60" s="53">
        <v>10</v>
      </c>
      <c r="L60" s="53">
        <v>30</v>
      </c>
      <c r="M60" s="53"/>
      <c r="N60" s="53">
        <v>6</v>
      </c>
      <c r="O60" s="53">
        <v>5</v>
      </c>
      <c r="P60" s="53">
        <v>5</v>
      </c>
      <c r="Q60" s="53"/>
      <c r="R60" s="53">
        <v>40</v>
      </c>
      <c r="S60" s="53">
        <v>10</v>
      </c>
      <c r="T60" s="53">
        <v>15</v>
      </c>
      <c r="U60" s="53">
        <v>35</v>
      </c>
      <c r="V60" s="53"/>
      <c r="W60" s="53">
        <v>10</v>
      </c>
      <c r="X60" s="53">
        <v>4</v>
      </c>
      <c r="Y60" s="53"/>
      <c r="Z60" s="53">
        <v>5</v>
      </c>
      <c r="AA60" s="53">
        <v>10</v>
      </c>
      <c r="AB60" s="78">
        <f t="shared" si="2"/>
        <v>288</v>
      </c>
      <c r="AC60" s="11">
        <v>800</v>
      </c>
      <c r="AD60" s="11">
        <f t="shared" si="0"/>
        <v>927.9999999999999</v>
      </c>
      <c r="AE60" s="11">
        <f t="shared" si="1"/>
        <v>267263.99999999994</v>
      </c>
    </row>
    <row r="61" spans="1:31" ht="12.75" customHeight="1">
      <c r="A61" s="16" t="s">
        <v>125</v>
      </c>
      <c r="B61" s="8" t="s">
        <v>2</v>
      </c>
      <c r="C61" s="88">
        <v>25</v>
      </c>
      <c r="D61" s="54">
        <v>6</v>
      </c>
      <c r="E61" s="53">
        <v>60</v>
      </c>
      <c r="F61" s="54">
        <v>80</v>
      </c>
      <c r="G61" s="54">
        <v>10</v>
      </c>
      <c r="H61" s="54">
        <v>50</v>
      </c>
      <c r="I61" s="54">
        <v>6</v>
      </c>
      <c r="J61" s="53">
        <v>24</v>
      </c>
      <c r="K61" s="53">
        <v>55</v>
      </c>
      <c r="L61" s="53">
        <v>120</v>
      </c>
      <c r="M61" s="53">
        <v>20</v>
      </c>
      <c r="N61" s="53">
        <v>50</v>
      </c>
      <c r="O61" s="53">
        <v>30</v>
      </c>
      <c r="P61" s="53">
        <v>25</v>
      </c>
      <c r="Q61" s="53">
        <v>25</v>
      </c>
      <c r="R61" s="53">
        <v>50</v>
      </c>
      <c r="S61" s="53">
        <v>8</v>
      </c>
      <c r="T61" s="53">
        <v>20</v>
      </c>
      <c r="U61" s="53">
        <v>50</v>
      </c>
      <c r="V61" s="53">
        <v>10</v>
      </c>
      <c r="W61" s="53">
        <v>12</v>
      </c>
      <c r="X61" s="53">
        <v>50</v>
      </c>
      <c r="Y61" s="53">
        <v>20</v>
      </c>
      <c r="Z61" s="53">
        <v>70</v>
      </c>
      <c r="AA61" s="53">
        <v>75</v>
      </c>
      <c r="AB61" s="78">
        <f t="shared" si="2"/>
        <v>951</v>
      </c>
      <c r="AC61" s="11">
        <v>300</v>
      </c>
      <c r="AD61" s="11">
        <f>(AC61)</f>
        <v>300</v>
      </c>
      <c r="AE61" s="11">
        <f t="shared" si="1"/>
        <v>285300</v>
      </c>
    </row>
    <row r="62" spans="1:31" ht="12.75" customHeight="1">
      <c r="A62" s="16" t="s">
        <v>129</v>
      </c>
      <c r="B62" s="8" t="s">
        <v>2</v>
      </c>
      <c r="C62" s="88">
        <v>4</v>
      </c>
      <c r="D62" s="54">
        <v>2</v>
      </c>
      <c r="E62" s="53">
        <v>6</v>
      </c>
      <c r="F62" s="54">
        <v>5</v>
      </c>
      <c r="G62" s="54"/>
      <c r="H62" s="54">
        <v>4</v>
      </c>
      <c r="I62" s="54"/>
      <c r="J62" s="53">
        <v>2</v>
      </c>
      <c r="K62" s="53">
        <v>4</v>
      </c>
      <c r="L62" s="53">
        <v>5</v>
      </c>
      <c r="M62" s="53">
        <v>2</v>
      </c>
      <c r="N62" s="53">
        <v>3</v>
      </c>
      <c r="O62" s="53">
        <v>3</v>
      </c>
      <c r="P62" s="53">
        <v>2</v>
      </c>
      <c r="Q62" s="53">
        <v>2</v>
      </c>
      <c r="R62" s="53">
        <v>4</v>
      </c>
      <c r="S62" s="53">
        <v>2</v>
      </c>
      <c r="T62" s="53">
        <v>1</v>
      </c>
      <c r="U62" s="53">
        <v>2</v>
      </c>
      <c r="V62" s="53"/>
      <c r="W62" s="53">
        <v>1</v>
      </c>
      <c r="X62" s="53">
        <v>3</v>
      </c>
      <c r="Y62" s="53"/>
      <c r="Z62" s="53">
        <v>2</v>
      </c>
      <c r="AA62" s="53">
        <v>3</v>
      </c>
      <c r="AB62" s="78">
        <f t="shared" si="2"/>
        <v>62</v>
      </c>
      <c r="AC62" s="11">
        <v>4700</v>
      </c>
      <c r="AD62" s="11">
        <f t="shared" si="0"/>
        <v>5452</v>
      </c>
      <c r="AE62" s="11">
        <f t="shared" si="1"/>
        <v>338024</v>
      </c>
    </row>
    <row r="63" spans="1:31" ht="12.75" customHeight="1">
      <c r="A63" s="16" t="s">
        <v>137</v>
      </c>
      <c r="B63" s="8" t="s">
        <v>2</v>
      </c>
      <c r="C63" s="88">
        <v>6</v>
      </c>
      <c r="D63" s="54">
        <v>2</v>
      </c>
      <c r="E63" s="53">
        <v>10</v>
      </c>
      <c r="F63" s="54">
        <v>4</v>
      </c>
      <c r="G63" s="54"/>
      <c r="H63" s="54">
        <v>8</v>
      </c>
      <c r="I63" s="54">
        <v>2</v>
      </c>
      <c r="J63" s="53">
        <v>4</v>
      </c>
      <c r="K63" s="53">
        <v>4</v>
      </c>
      <c r="L63" s="53">
        <v>30</v>
      </c>
      <c r="M63" s="53">
        <v>3</v>
      </c>
      <c r="N63" s="53">
        <v>2</v>
      </c>
      <c r="O63" s="53">
        <v>4</v>
      </c>
      <c r="P63" s="53">
        <v>2</v>
      </c>
      <c r="Q63" s="53">
        <v>5</v>
      </c>
      <c r="R63" s="53">
        <v>6</v>
      </c>
      <c r="S63" s="53">
        <v>4</v>
      </c>
      <c r="T63" s="53">
        <v>3</v>
      </c>
      <c r="U63" s="53">
        <v>4</v>
      </c>
      <c r="V63" s="53">
        <v>3</v>
      </c>
      <c r="W63" s="53">
        <v>2</v>
      </c>
      <c r="X63" s="53">
        <v>5</v>
      </c>
      <c r="Y63" s="53">
        <v>4</v>
      </c>
      <c r="Z63" s="53">
        <v>12</v>
      </c>
      <c r="AA63" s="53">
        <v>4</v>
      </c>
      <c r="AB63" s="78">
        <f t="shared" si="2"/>
        <v>133</v>
      </c>
      <c r="AC63" s="55">
        <v>1200</v>
      </c>
      <c r="AD63" s="11">
        <f t="shared" si="0"/>
        <v>1392</v>
      </c>
      <c r="AE63" s="11">
        <f t="shared" si="1"/>
        <v>185136</v>
      </c>
    </row>
    <row r="64" spans="1:31" ht="12.75" customHeight="1">
      <c r="A64" s="16" t="s">
        <v>138</v>
      </c>
      <c r="B64" s="8" t="s">
        <v>2</v>
      </c>
      <c r="C64" s="88"/>
      <c r="D64" s="54">
        <v>1</v>
      </c>
      <c r="E64" s="53">
        <v>5</v>
      </c>
      <c r="F64" s="54">
        <v>3</v>
      </c>
      <c r="G64" s="54">
        <v>5</v>
      </c>
      <c r="H64" s="54">
        <v>5</v>
      </c>
      <c r="I64" s="54">
        <v>5</v>
      </c>
      <c r="J64" s="53">
        <v>5</v>
      </c>
      <c r="K64" s="53">
        <v>3</v>
      </c>
      <c r="L64" s="53">
        <v>15</v>
      </c>
      <c r="M64" s="53">
        <v>5</v>
      </c>
      <c r="N64" s="53"/>
      <c r="O64" s="53">
        <v>5</v>
      </c>
      <c r="P64" s="53">
        <v>2</v>
      </c>
      <c r="Q64" s="53">
        <v>5</v>
      </c>
      <c r="R64" s="53">
        <v>1</v>
      </c>
      <c r="S64" s="53">
        <v>1</v>
      </c>
      <c r="T64" s="53">
        <v>1</v>
      </c>
      <c r="U64" s="53">
        <v>4</v>
      </c>
      <c r="V64" s="53"/>
      <c r="W64" s="53">
        <v>2</v>
      </c>
      <c r="X64" s="53"/>
      <c r="Y64" s="53">
        <v>5</v>
      </c>
      <c r="Z64" s="53"/>
      <c r="AA64" s="53"/>
      <c r="AB64" s="78">
        <f t="shared" si="2"/>
        <v>78</v>
      </c>
      <c r="AC64" s="55">
        <v>7500</v>
      </c>
      <c r="AD64" s="11">
        <f t="shared" si="0"/>
        <v>8700</v>
      </c>
      <c r="AE64" s="11">
        <f t="shared" si="1"/>
        <v>678600</v>
      </c>
    </row>
    <row r="65" spans="1:31" ht="12.75" customHeight="1">
      <c r="A65" s="16" t="s">
        <v>139</v>
      </c>
      <c r="B65" s="8" t="s">
        <v>2</v>
      </c>
      <c r="C65" s="88"/>
      <c r="D65" s="54">
        <v>1</v>
      </c>
      <c r="E65" s="53">
        <v>4</v>
      </c>
      <c r="F65" s="54"/>
      <c r="G65" s="54"/>
      <c r="H65" s="54"/>
      <c r="I65" s="54"/>
      <c r="J65" s="53">
        <v>1</v>
      </c>
      <c r="K65" s="53"/>
      <c r="L65" s="53">
        <v>10</v>
      </c>
      <c r="M65" s="53"/>
      <c r="N65" s="53">
        <v>1</v>
      </c>
      <c r="O65" s="53">
        <v>2</v>
      </c>
      <c r="P65" s="53"/>
      <c r="Q65" s="53"/>
      <c r="R65" s="53">
        <v>2</v>
      </c>
      <c r="S65" s="53">
        <v>1</v>
      </c>
      <c r="T65" s="53">
        <v>1</v>
      </c>
      <c r="U65" s="53">
        <v>3</v>
      </c>
      <c r="V65" s="53"/>
      <c r="W65" s="53">
        <v>1</v>
      </c>
      <c r="X65" s="53"/>
      <c r="Y65" s="53"/>
      <c r="Z65" s="53"/>
      <c r="AA65" s="53"/>
      <c r="AB65" s="78">
        <f t="shared" si="2"/>
        <v>27</v>
      </c>
      <c r="AC65" s="55">
        <v>22000</v>
      </c>
      <c r="AD65" s="11">
        <f t="shared" si="0"/>
        <v>25520</v>
      </c>
      <c r="AE65" s="11">
        <f t="shared" si="1"/>
        <v>689040</v>
      </c>
    </row>
    <row r="66" spans="1:31" ht="12.75" customHeight="1">
      <c r="A66" s="16" t="s">
        <v>40</v>
      </c>
      <c r="B66" s="8" t="s">
        <v>2</v>
      </c>
      <c r="C66" s="88">
        <v>10</v>
      </c>
      <c r="D66" s="54">
        <v>10</v>
      </c>
      <c r="E66" s="53">
        <v>30</v>
      </c>
      <c r="F66" s="54">
        <v>15</v>
      </c>
      <c r="G66" s="54">
        <v>6</v>
      </c>
      <c r="H66" s="54">
        <v>10</v>
      </c>
      <c r="I66" s="54">
        <v>3</v>
      </c>
      <c r="J66" s="53">
        <v>6</v>
      </c>
      <c r="K66" s="53">
        <v>15</v>
      </c>
      <c r="L66" s="53">
        <v>60</v>
      </c>
      <c r="M66" s="53">
        <v>10</v>
      </c>
      <c r="N66" s="53">
        <v>12</v>
      </c>
      <c r="O66" s="53">
        <v>10</v>
      </c>
      <c r="P66" s="53">
        <v>10</v>
      </c>
      <c r="Q66" s="53">
        <v>30</v>
      </c>
      <c r="R66" s="53">
        <v>15</v>
      </c>
      <c r="S66" s="53">
        <v>5</v>
      </c>
      <c r="T66" s="53">
        <v>5</v>
      </c>
      <c r="U66" s="53">
        <v>35</v>
      </c>
      <c r="V66" s="53">
        <v>5</v>
      </c>
      <c r="W66" s="53">
        <v>5</v>
      </c>
      <c r="X66" s="53">
        <v>20</v>
      </c>
      <c r="Y66" s="53">
        <v>10</v>
      </c>
      <c r="Z66" s="53">
        <v>10</v>
      </c>
      <c r="AA66" s="53">
        <v>15</v>
      </c>
      <c r="AB66" s="78">
        <f t="shared" si="2"/>
        <v>362</v>
      </c>
      <c r="AC66" s="11">
        <v>550</v>
      </c>
      <c r="AD66" s="11">
        <f t="shared" si="0"/>
        <v>638</v>
      </c>
      <c r="AE66" s="11">
        <f t="shared" si="1"/>
        <v>230956</v>
      </c>
    </row>
    <row r="67" spans="1:31" ht="12.75" customHeight="1">
      <c r="A67" s="16" t="s">
        <v>34</v>
      </c>
      <c r="B67" s="8" t="s">
        <v>2</v>
      </c>
      <c r="C67" s="88">
        <v>10</v>
      </c>
      <c r="D67" s="54">
        <v>3</v>
      </c>
      <c r="E67" s="53">
        <v>20</v>
      </c>
      <c r="F67" s="54">
        <v>5</v>
      </c>
      <c r="G67" s="54">
        <v>6</v>
      </c>
      <c r="H67" s="54">
        <v>12</v>
      </c>
      <c r="I67" s="54">
        <v>2</v>
      </c>
      <c r="J67" s="53">
        <v>4</v>
      </c>
      <c r="K67" s="53">
        <v>10</v>
      </c>
      <c r="L67" s="53">
        <v>60</v>
      </c>
      <c r="M67" s="53">
        <v>10</v>
      </c>
      <c r="N67" s="53">
        <v>10</v>
      </c>
      <c r="O67" s="53">
        <v>10</v>
      </c>
      <c r="P67" s="53">
        <v>25</v>
      </c>
      <c r="Q67" s="53">
        <v>10</v>
      </c>
      <c r="R67" s="53">
        <v>10</v>
      </c>
      <c r="S67" s="53">
        <v>5</v>
      </c>
      <c r="T67" s="53">
        <v>8</v>
      </c>
      <c r="U67" s="53">
        <v>20</v>
      </c>
      <c r="V67" s="53">
        <v>12</v>
      </c>
      <c r="W67" s="53">
        <v>10</v>
      </c>
      <c r="X67" s="53">
        <v>10</v>
      </c>
      <c r="Y67" s="53">
        <v>10</v>
      </c>
      <c r="Z67" s="53">
        <v>6</v>
      </c>
      <c r="AA67" s="53">
        <v>12</v>
      </c>
      <c r="AB67" s="78">
        <f t="shared" si="2"/>
        <v>300</v>
      </c>
      <c r="AC67" s="11">
        <v>1050</v>
      </c>
      <c r="AD67" s="11">
        <f t="shared" si="0"/>
        <v>1218</v>
      </c>
      <c r="AE67" s="11">
        <f t="shared" si="1"/>
        <v>365400</v>
      </c>
    </row>
    <row r="68" spans="1:31" ht="12.75" customHeight="1">
      <c r="A68" s="17" t="s">
        <v>146</v>
      </c>
      <c r="B68" s="8" t="s">
        <v>2</v>
      </c>
      <c r="C68" s="88">
        <v>30</v>
      </c>
      <c r="D68" s="54">
        <v>10</v>
      </c>
      <c r="E68" s="53">
        <v>60</v>
      </c>
      <c r="F68" s="54">
        <v>20</v>
      </c>
      <c r="G68" s="54">
        <v>10</v>
      </c>
      <c r="H68" s="54">
        <v>40</v>
      </c>
      <c r="I68" s="54"/>
      <c r="J68" s="53">
        <v>6</v>
      </c>
      <c r="K68" s="53">
        <v>20</v>
      </c>
      <c r="L68" s="53">
        <v>100</v>
      </c>
      <c r="M68" s="53"/>
      <c r="N68" s="53">
        <v>12</v>
      </c>
      <c r="O68" s="53">
        <v>40</v>
      </c>
      <c r="P68" s="53">
        <v>15</v>
      </c>
      <c r="Q68" s="53">
        <v>80</v>
      </c>
      <c r="R68" s="53">
        <v>40</v>
      </c>
      <c r="S68" s="53">
        <v>10</v>
      </c>
      <c r="T68" s="53">
        <v>10</v>
      </c>
      <c r="U68" s="53">
        <v>30</v>
      </c>
      <c r="V68" s="53">
        <v>10</v>
      </c>
      <c r="W68" s="53">
        <v>20</v>
      </c>
      <c r="X68" s="53">
        <v>20</v>
      </c>
      <c r="Y68" s="53"/>
      <c r="Z68" s="53">
        <v>30</v>
      </c>
      <c r="AA68" s="53">
        <v>40</v>
      </c>
      <c r="AB68" s="78">
        <f t="shared" si="2"/>
        <v>653</v>
      </c>
      <c r="AC68" s="11">
        <v>1200</v>
      </c>
      <c r="AD68" s="11">
        <f t="shared" si="0"/>
        <v>1392</v>
      </c>
      <c r="AE68" s="11">
        <f>AB68*AD68</f>
        <v>908976</v>
      </c>
    </row>
    <row r="69" spans="1:31" ht="12.75" customHeight="1">
      <c r="A69" s="16" t="s">
        <v>43</v>
      </c>
      <c r="B69" s="8" t="s">
        <v>3</v>
      </c>
      <c r="C69" s="88"/>
      <c r="D69" s="54"/>
      <c r="E69" s="53">
        <v>6</v>
      </c>
      <c r="F69" s="54"/>
      <c r="G69" s="54"/>
      <c r="H69" s="54"/>
      <c r="I69" s="54"/>
      <c r="J69" s="53">
        <v>6</v>
      </c>
      <c r="K69" s="53"/>
      <c r="L69" s="53">
        <v>40</v>
      </c>
      <c r="M69" s="53"/>
      <c r="N69" s="53"/>
      <c r="O69" s="53"/>
      <c r="P69" s="53"/>
      <c r="Q69" s="53">
        <v>1</v>
      </c>
      <c r="R69" s="53"/>
      <c r="S69" s="53"/>
      <c r="T69" s="53">
        <v>10</v>
      </c>
      <c r="U69" s="53">
        <v>10</v>
      </c>
      <c r="V69" s="53"/>
      <c r="W69" s="53">
        <v>10</v>
      </c>
      <c r="X69" s="53"/>
      <c r="Y69" s="53"/>
      <c r="Z69" s="53"/>
      <c r="AA69" s="53"/>
      <c r="AB69" s="78">
        <f t="shared" si="2"/>
        <v>83</v>
      </c>
      <c r="AC69" s="11">
        <v>480</v>
      </c>
      <c r="AD69" s="11">
        <f t="shared" si="0"/>
        <v>556.8</v>
      </c>
      <c r="AE69" s="11">
        <f t="shared" si="1"/>
        <v>46214.399999999994</v>
      </c>
    </row>
    <row r="70" spans="1:31" ht="12.75" customHeight="1">
      <c r="A70" s="16" t="s">
        <v>140</v>
      </c>
      <c r="B70" s="8" t="s">
        <v>2</v>
      </c>
      <c r="C70" s="88">
        <v>4</v>
      </c>
      <c r="D70" s="54">
        <v>3</v>
      </c>
      <c r="E70" s="54">
        <v>4</v>
      </c>
      <c r="F70" s="54">
        <v>4</v>
      </c>
      <c r="G70" s="54">
        <v>3</v>
      </c>
      <c r="H70" s="54">
        <v>4</v>
      </c>
      <c r="I70" s="54">
        <v>3</v>
      </c>
      <c r="J70" s="54">
        <v>3</v>
      </c>
      <c r="K70" s="54">
        <v>4</v>
      </c>
      <c r="L70" s="54">
        <v>5</v>
      </c>
      <c r="M70" s="54">
        <v>3</v>
      </c>
      <c r="N70" s="54">
        <v>3</v>
      </c>
      <c r="O70" s="54">
        <v>4</v>
      </c>
      <c r="P70" s="54">
        <v>3</v>
      </c>
      <c r="Q70" s="54">
        <v>10</v>
      </c>
      <c r="R70" s="54">
        <v>4</v>
      </c>
      <c r="S70" s="54">
        <v>2</v>
      </c>
      <c r="T70" s="54">
        <v>2</v>
      </c>
      <c r="U70" s="54">
        <v>4</v>
      </c>
      <c r="V70" s="54">
        <v>2</v>
      </c>
      <c r="W70" s="54">
        <v>2</v>
      </c>
      <c r="X70" s="54">
        <v>4</v>
      </c>
      <c r="Y70" s="54">
        <v>5</v>
      </c>
      <c r="Z70" s="54">
        <v>5</v>
      </c>
      <c r="AA70" s="54">
        <v>4</v>
      </c>
      <c r="AB70" s="78">
        <f t="shared" si="2"/>
        <v>94</v>
      </c>
      <c r="AC70" s="11">
        <v>1650</v>
      </c>
      <c r="AD70" s="11">
        <f t="shared" si="0"/>
        <v>1913.9999999999998</v>
      </c>
      <c r="AE70" s="11">
        <f>AB70*AD70</f>
        <v>179915.99999999997</v>
      </c>
    </row>
    <row r="71" spans="1:31" ht="12.75" customHeight="1">
      <c r="A71" s="16" t="s">
        <v>155</v>
      </c>
      <c r="B71" s="8" t="s">
        <v>2</v>
      </c>
      <c r="C71" s="88">
        <v>5</v>
      </c>
      <c r="D71" s="54">
        <v>1</v>
      </c>
      <c r="E71" s="53">
        <v>12</v>
      </c>
      <c r="F71" s="54">
        <v>4</v>
      </c>
      <c r="G71" s="54">
        <v>1</v>
      </c>
      <c r="H71" s="54">
        <v>4</v>
      </c>
      <c r="I71" s="54"/>
      <c r="J71" s="80">
        <v>1</v>
      </c>
      <c r="K71" s="80">
        <v>6</v>
      </c>
      <c r="L71" s="80">
        <v>25</v>
      </c>
      <c r="M71" s="80">
        <v>3</v>
      </c>
      <c r="N71" s="80">
        <v>4</v>
      </c>
      <c r="O71" s="80">
        <v>2</v>
      </c>
      <c r="P71" s="80">
        <v>2</v>
      </c>
      <c r="Q71" s="80">
        <v>2</v>
      </c>
      <c r="R71" s="80">
        <v>5</v>
      </c>
      <c r="S71" s="80">
        <v>2</v>
      </c>
      <c r="T71" s="126">
        <v>2</v>
      </c>
      <c r="U71" s="126">
        <v>9</v>
      </c>
      <c r="V71" s="126">
        <v>3</v>
      </c>
      <c r="W71" s="126">
        <v>4</v>
      </c>
      <c r="X71" s="80">
        <v>5</v>
      </c>
      <c r="Y71" s="80">
        <v>4</v>
      </c>
      <c r="Z71" s="80">
        <v>6</v>
      </c>
      <c r="AA71" s="80">
        <v>5</v>
      </c>
      <c r="AB71" s="78">
        <f>SUM(C71:AA71)</f>
        <v>117</v>
      </c>
      <c r="AC71" s="46">
        <v>2100</v>
      </c>
      <c r="AD71" s="46">
        <f t="shared" si="0"/>
        <v>2436</v>
      </c>
      <c r="AE71" s="46">
        <f>AB71*AD71</f>
        <v>285012</v>
      </c>
    </row>
    <row r="72" spans="1:31" ht="12.75" customHeight="1">
      <c r="A72" s="16" t="s">
        <v>145</v>
      </c>
      <c r="B72" s="8" t="s">
        <v>2</v>
      </c>
      <c r="C72" s="88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4"/>
      <c r="P72" s="54"/>
      <c r="Q72" s="54"/>
      <c r="R72" s="54"/>
      <c r="S72" s="54"/>
      <c r="T72" s="54"/>
      <c r="U72" s="54">
        <v>4</v>
      </c>
      <c r="V72" s="54"/>
      <c r="W72" s="54"/>
      <c r="X72" s="54"/>
      <c r="Y72" s="54"/>
      <c r="Z72" s="54"/>
      <c r="AA72" s="54"/>
      <c r="AB72" s="78">
        <f>SUM(C72:AA72)</f>
        <v>4</v>
      </c>
      <c r="AC72" s="11">
        <v>2850</v>
      </c>
      <c r="AD72" s="11">
        <f t="shared" si="0"/>
        <v>3305.9999999999995</v>
      </c>
      <c r="AE72" s="11">
        <f>AB72*AD72</f>
        <v>13223.999999999998</v>
      </c>
    </row>
    <row r="73" spans="1:31" ht="12.75" customHeight="1">
      <c r="A73" s="16" t="s">
        <v>79</v>
      </c>
      <c r="B73" s="8" t="s">
        <v>42</v>
      </c>
      <c r="C73" s="88"/>
      <c r="D73" s="54"/>
      <c r="E73" s="53"/>
      <c r="F73" s="54"/>
      <c r="G73" s="54">
        <v>6</v>
      </c>
      <c r="H73" s="54"/>
      <c r="I73" s="54">
        <v>3</v>
      </c>
      <c r="J73" s="53"/>
      <c r="K73" s="53">
        <v>6</v>
      </c>
      <c r="L73" s="53">
        <v>30</v>
      </c>
      <c r="M73" s="53">
        <v>8</v>
      </c>
      <c r="N73" s="53"/>
      <c r="O73" s="53"/>
      <c r="P73" s="53">
        <v>6</v>
      </c>
      <c r="Q73" s="53"/>
      <c r="R73" s="53"/>
      <c r="S73" s="53"/>
      <c r="T73" s="53"/>
      <c r="U73" s="53"/>
      <c r="V73" s="53">
        <v>12</v>
      </c>
      <c r="W73" s="53"/>
      <c r="X73" s="53"/>
      <c r="Y73" s="53">
        <v>30</v>
      </c>
      <c r="Z73" s="53">
        <v>8</v>
      </c>
      <c r="AA73" s="53"/>
      <c r="AB73" s="78">
        <f t="shared" si="2"/>
        <v>109</v>
      </c>
      <c r="AC73" s="11">
        <v>2200</v>
      </c>
      <c r="AD73" s="11">
        <f t="shared" si="0"/>
        <v>2552</v>
      </c>
      <c r="AE73" s="11">
        <f t="shared" si="1"/>
        <v>278168</v>
      </c>
    </row>
    <row r="74" spans="1:31" ht="12.75" customHeight="1">
      <c r="A74" s="16" t="s">
        <v>80</v>
      </c>
      <c r="B74" s="8" t="s">
        <v>42</v>
      </c>
      <c r="C74" s="88"/>
      <c r="D74" s="54"/>
      <c r="E74" s="53"/>
      <c r="F74" s="54"/>
      <c r="G74" s="54"/>
      <c r="H74" s="54"/>
      <c r="I74" s="54">
        <v>2</v>
      </c>
      <c r="J74" s="53"/>
      <c r="K74" s="53">
        <v>4</v>
      </c>
      <c r="L74" s="53">
        <v>25</v>
      </c>
      <c r="M74" s="53">
        <v>8</v>
      </c>
      <c r="N74" s="53">
        <v>12</v>
      </c>
      <c r="O74" s="53"/>
      <c r="P74" s="53">
        <v>20</v>
      </c>
      <c r="Q74" s="53"/>
      <c r="R74" s="53"/>
      <c r="S74" s="53"/>
      <c r="T74" s="53"/>
      <c r="U74" s="53"/>
      <c r="V74" s="53">
        <v>10</v>
      </c>
      <c r="W74" s="53"/>
      <c r="X74" s="53"/>
      <c r="Y74" s="53">
        <v>20</v>
      </c>
      <c r="Z74" s="53">
        <v>2</v>
      </c>
      <c r="AA74" s="53"/>
      <c r="AB74" s="78">
        <f t="shared" si="2"/>
        <v>103</v>
      </c>
      <c r="AC74" s="11">
        <v>2500</v>
      </c>
      <c r="AD74" s="11">
        <f t="shared" si="0"/>
        <v>2900</v>
      </c>
      <c r="AE74" s="11">
        <f t="shared" si="1"/>
        <v>298700</v>
      </c>
    </row>
    <row r="75" spans="1:31" ht="12.75" customHeight="1">
      <c r="A75" s="16" t="s">
        <v>141</v>
      </c>
      <c r="B75" s="136" t="s">
        <v>143</v>
      </c>
      <c r="C75" s="128">
        <v>40</v>
      </c>
      <c r="D75" s="54">
        <v>20</v>
      </c>
      <c r="E75" s="53">
        <v>100</v>
      </c>
      <c r="F75" s="54">
        <v>50</v>
      </c>
      <c r="G75" s="54">
        <v>20</v>
      </c>
      <c r="H75" s="54">
        <v>50</v>
      </c>
      <c r="I75" s="54">
        <v>20</v>
      </c>
      <c r="J75" s="53">
        <v>20</v>
      </c>
      <c r="K75" s="53">
        <v>50</v>
      </c>
      <c r="L75" s="53">
        <v>120</v>
      </c>
      <c r="M75" s="53">
        <v>20</v>
      </c>
      <c r="N75" s="53">
        <v>60</v>
      </c>
      <c r="O75" s="53">
        <v>30</v>
      </c>
      <c r="P75" s="53">
        <v>20</v>
      </c>
      <c r="Q75" s="53">
        <v>50</v>
      </c>
      <c r="R75" s="53">
        <v>50</v>
      </c>
      <c r="S75" s="53">
        <v>20</v>
      </c>
      <c r="T75" s="53">
        <v>40</v>
      </c>
      <c r="U75" s="53">
        <v>40</v>
      </c>
      <c r="V75" s="53">
        <v>30</v>
      </c>
      <c r="W75" s="53">
        <v>30</v>
      </c>
      <c r="X75" s="53">
        <v>30</v>
      </c>
      <c r="Y75" s="53">
        <v>50</v>
      </c>
      <c r="Z75" s="53">
        <v>80</v>
      </c>
      <c r="AA75" s="53">
        <v>50</v>
      </c>
      <c r="AB75" s="78">
        <f t="shared" si="2"/>
        <v>1090</v>
      </c>
      <c r="AC75" s="11">
        <v>7600</v>
      </c>
      <c r="AD75" s="11">
        <f t="shared" si="0"/>
        <v>8816</v>
      </c>
      <c r="AE75" s="11">
        <f>AB75*AD75</f>
        <v>9609440</v>
      </c>
    </row>
    <row r="76" spans="1:31" ht="12.75" customHeight="1">
      <c r="A76" s="16" t="s">
        <v>142</v>
      </c>
      <c r="B76" s="136" t="s">
        <v>143</v>
      </c>
      <c r="C76" s="129">
        <v>10</v>
      </c>
      <c r="D76" s="130">
        <v>10</v>
      </c>
      <c r="E76" s="124">
        <v>30</v>
      </c>
      <c r="F76" s="130">
        <v>20</v>
      </c>
      <c r="G76" s="130">
        <v>10</v>
      </c>
      <c r="H76" s="130">
        <v>20</v>
      </c>
      <c r="I76" s="130">
        <v>10</v>
      </c>
      <c r="J76" s="124">
        <v>10</v>
      </c>
      <c r="K76" s="124">
        <v>20</v>
      </c>
      <c r="L76" s="124">
        <v>50</v>
      </c>
      <c r="M76" s="124">
        <v>10</v>
      </c>
      <c r="N76" s="124">
        <v>30</v>
      </c>
      <c r="O76" s="124">
        <v>20</v>
      </c>
      <c r="P76" s="124">
        <v>10</v>
      </c>
      <c r="Q76" s="124">
        <v>30</v>
      </c>
      <c r="R76" s="124">
        <v>20</v>
      </c>
      <c r="S76" s="124">
        <v>10</v>
      </c>
      <c r="T76" s="53">
        <v>20</v>
      </c>
      <c r="U76" s="53">
        <v>20</v>
      </c>
      <c r="V76" s="53">
        <v>20</v>
      </c>
      <c r="W76" s="53">
        <v>10</v>
      </c>
      <c r="X76" s="124">
        <v>20</v>
      </c>
      <c r="Y76" s="124">
        <v>30</v>
      </c>
      <c r="Z76" s="124">
        <v>30</v>
      </c>
      <c r="AA76" s="124">
        <v>20</v>
      </c>
      <c r="AB76" s="78">
        <f t="shared" si="2"/>
        <v>490</v>
      </c>
      <c r="AC76" s="11">
        <v>8060</v>
      </c>
      <c r="AD76" s="11">
        <f t="shared" si="0"/>
        <v>9349.599999999999</v>
      </c>
      <c r="AE76" s="11">
        <f>AB76*AD76</f>
        <v>4581303.999999999</v>
      </c>
    </row>
    <row r="77" spans="1:31" ht="12.75" customHeight="1">
      <c r="A77" s="16" t="s">
        <v>144</v>
      </c>
      <c r="B77" s="8" t="s">
        <v>3</v>
      </c>
      <c r="C77" s="88">
        <v>8</v>
      </c>
      <c r="D77" s="54">
        <v>1</v>
      </c>
      <c r="E77" s="53">
        <v>8</v>
      </c>
      <c r="F77" s="54">
        <v>8</v>
      </c>
      <c r="G77" s="54">
        <v>4</v>
      </c>
      <c r="H77" s="54">
        <v>10</v>
      </c>
      <c r="I77" s="54"/>
      <c r="J77" s="53">
        <v>3</v>
      </c>
      <c r="K77" s="53">
        <v>5</v>
      </c>
      <c r="L77" s="53">
        <v>25</v>
      </c>
      <c r="M77" s="53">
        <v>3</v>
      </c>
      <c r="N77" s="53">
        <v>8</v>
      </c>
      <c r="O77" s="53">
        <v>5</v>
      </c>
      <c r="P77" s="53">
        <v>3</v>
      </c>
      <c r="Q77" s="53">
        <v>20</v>
      </c>
      <c r="R77" s="53">
        <v>10</v>
      </c>
      <c r="S77" s="53">
        <v>8</v>
      </c>
      <c r="T77" s="53"/>
      <c r="U77" s="53">
        <v>14</v>
      </c>
      <c r="V77" s="53">
        <v>5</v>
      </c>
      <c r="W77" s="53">
        <v>8</v>
      </c>
      <c r="X77" s="53">
        <v>6</v>
      </c>
      <c r="Y77" s="53"/>
      <c r="Z77" s="53">
        <v>5</v>
      </c>
      <c r="AA77" s="53">
        <v>8</v>
      </c>
      <c r="AB77" s="78">
        <f aca="true" t="shared" si="8" ref="AB77:AB86">SUM(C77:AA77)</f>
        <v>175</v>
      </c>
      <c r="AC77" s="11">
        <v>2800</v>
      </c>
      <c r="AD77" s="11">
        <f t="shared" si="0"/>
        <v>3248</v>
      </c>
      <c r="AE77" s="11">
        <f t="shared" si="1"/>
        <v>568400</v>
      </c>
    </row>
    <row r="78" spans="1:31" ht="12.75" customHeight="1">
      <c r="A78" s="16" t="s">
        <v>147</v>
      </c>
      <c r="B78" s="8" t="s">
        <v>2</v>
      </c>
      <c r="C78" s="88">
        <v>20</v>
      </c>
      <c r="D78" s="54">
        <v>10</v>
      </c>
      <c r="E78" s="53">
        <v>60</v>
      </c>
      <c r="F78" s="54">
        <v>20</v>
      </c>
      <c r="G78" s="54">
        <v>6</v>
      </c>
      <c r="H78" s="54">
        <v>30</v>
      </c>
      <c r="I78" s="54">
        <v>5</v>
      </c>
      <c r="J78" s="53">
        <v>10</v>
      </c>
      <c r="K78" s="53">
        <v>24</v>
      </c>
      <c r="L78" s="53">
        <v>100</v>
      </c>
      <c r="M78" s="53">
        <v>12</v>
      </c>
      <c r="N78" s="53">
        <v>15</v>
      </c>
      <c r="O78" s="53">
        <v>30</v>
      </c>
      <c r="P78" s="53">
        <v>15</v>
      </c>
      <c r="Q78" s="53">
        <v>20</v>
      </c>
      <c r="R78" s="53">
        <v>40</v>
      </c>
      <c r="S78" s="53">
        <v>10</v>
      </c>
      <c r="T78" s="53">
        <v>15</v>
      </c>
      <c r="U78" s="53">
        <v>30</v>
      </c>
      <c r="V78" s="53">
        <v>20</v>
      </c>
      <c r="W78" s="53">
        <v>15</v>
      </c>
      <c r="X78" s="53">
        <v>40</v>
      </c>
      <c r="Y78" s="53">
        <v>15</v>
      </c>
      <c r="Z78" s="53">
        <v>25</v>
      </c>
      <c r="AA78" s="53">
        <v>50</v>
      </c>
      <c r="AB78" s="78">
        <f t="shared" si="8"/>
        <v>637</v>
      </c>
      <c r="AC78" s="11">
        <v>800</v>
      </c>
      <c r="AD78" s="11">
        <f t="shared" si="0"/>
        <v>927.9999999999999</v>
      </c>
      <c r="AE78" s="11">
        <f t="shared" si="1"/>
        <v>591135.9999999999</v>
      </c>
    </row>
    <row r="79" spans="1:31" ht="12.75" customHeight="1">
      <c r="A79" s="16" t="s">
        <v>148</v>
      </c>
      <c r="B79" s="8" t="s">
        <v>2</v>
      </c>
      <c r="C79" s="88"/>
      <c r="D79" s="54">
        <v>4</v>
      </c>
      <c r="E79" s="54"/>
      <c r="F79" s="54"/>
      <c r="G79" s="54"/>
      <c r="H79" s="54"/>
      <c r="I79" s="54"/>
      <c r="J79" s="54"/>
      <c r="K79" s="54"/>
      <c r="L79" s="54">
        <v>23</v>
      </c>
      <c r="M79" s="54"/>
      <c r="N79" s="54"/>
      <c r="O79" s="54"/>
      <c r="P79" s="54"/>
      <c r="Q79" s="54"/>
      <c r="R79" s="54"/>
      <c r="S79" s="54"/>
      <c r="T79" s="53"/>
      <c r="U79" s="53">
        <v>4</v>
      </c>
      <c r="V79" s="53"/>
      <c r="W79" s="53"/>
      <c r="X79" s="54">
        <v>10</v>
      </c>
      <c r="Y79" s="54"/>
      <c r="Z79" s="54"/>
      <c r="AA79" s="54"/>
      <c r="AB79" s="78">
        <f t="shared" si="8"/>
        <v>41</v>
      </c>
      <c r="AC79" s="11">
        <v>1300</v>
      </c>
      <c r="AD79" s="11">
        <f t="shared" si="0"/>
        <v>1508</v>
      </c>
      <c r="AE79" s="11">
        <f>AB79*AD79</f>
        <v>61828</v>
      </c>
    </row>
    <row r="80" spans="1:31" ht="12.75" customHeight="1">
      <c r="A80" s="16" t="s">
        <v>149</v>
      </c>
      <c r="B80" s="8" t="s">
        <v>2</v>
      </c>
      <c r="C80" s="88">
        <v>100</v>
      </c>
      <c r="D80" s="54">
        <v>200</v>
      </c>
      <c r="E80" s="53">
        <v>150</v>
      </c>
      <c r="F80" s="54"/>
      <c r="G80" s="54">
        <v>15</v>
      </c>
      <c r="H80" s="54">
        <v>30</v>
      </c>
      <c r="I80" s="54"/>
      <c r="J80" s="53">
        <v>200</v>
      </c>
      <c r="K80" s="53">
        <v>150</v>
      </c>
      <c r="L80" s="53">
        <v>150</v>
      </c>
      <c r="M80" s="53">
        <v>30</v>
      </c>
      <c r="N80" s="53">
        <v>100</v>
      </c>
      <c r="O80" s="53">
        <v>20</v>
      </c>
      <c r="P80" s="53">
        <v>50</v>
      </c>
      <c r="Q80" s="53">
        <v>200</v>
      </c>
      <c r="R80" s="53">
        <v>100</v>
      </c>
      <c r="S80" s="53">
        <v>25</v>
      </c>
      <c r="T80" s="53">
        <v>25</v>
      </c>
      <c r="U80" s="53">
        <v>50</v>
      </c>
      <c r="V80" s="53">
        <v>30</v>
      </c>
      <c r="W80" s="53">
        <v>20</v>
      </c>
      <c r="X80" s="53">
        <v>30</v>
      </c>
      <c r="Y80" s="53">
        <v>100</v>
      </c>
      <c r="Z80" s="53">
        <v>150</v>
      </c>
      <c r="AA80" s="53">
        <v>100</v>
      </c>
      <c r="AB80" s="78">
        <f t="shared" si="8"/>
        <v>2025</v>
      </c>
      <c r="AC80" s="11">
        <v>40</v>
      </c>
      <c r="AD80" s="11">
        <f aca="true" t="shared" si="9" ref="AD80:AD86">(AC80*1.16)</f>
        <v>46.4</v>
      </c>
      <c r="AE80" s="11">
        <f aca="true" t="shared" si="10" ref="AE80:AE86">AB80*AD80</f>
        <v>93960</v>
      </c>
    </row>
    <row r="81" spans="1:31" ht="12.75" customHeight="1">
      <c r="A81" s="16" t="s">
        <v>37</v>
      </c>
      <c r="B81" s="8" t="s">
        <v>2</v>
      </c>
      <c r="C81" s="88">
        <v>50</v>
      </c>
      <c r="D81" s="54"/>
      <c r="E81" s="53">
        <v>100</v>
      </c>
      <c r="F81" s="54">
        <v>100</v>
      </c>
      <c r="G81" s="54">
        <v>20</v>
      </c>
      <c r="H81" s="54">
        <v>100</v>
      </c>
      <c r="I81" s="54">
        <v>10</v>
      </c>
      <c r="J81" s="53">
        <v>30</v>
      </c>
      <c r="K81" s="53">
        <v>100</v>
      </c>
      <c r="L81" s="53">
        <v>200</v>
      </c>
      <c r="M81" s="53">
        <v>30</v>
      </c>
      <c r="N81" s="53">
        <v>100</v>
      </c>
      <c r="O81" s="53">
        <v>50</v>
      </c>
      <c r="P81" s="53">
        <v>30</v>
      </c>
      <c r="Q81" s="53">
        <v>300</v>
      </c>
      <c r="R81" s="53">
        <v>50</v>
      </c>
      <c r="S81" s="53">
        <v>30</v>
      </c>
      <c r="T81" s="53">
        <v>30</v>
      </c>
      <c r="U81" s="53">
        <v>50</v>
      </c>
      <c r="V81" s="53">
        <v>40</v>
      </c>
      <c r="W81" s="53">
        <v>30</v>
      </c>
      <c r="X81" s="53">
        <v>40</v>
      </c>
      <c r="Y81" s="53">
        <v>30</v>
      </c>
      <c r="Z81" s="53">
        <v>50</v>
      </c>
      <c r="AA81" s="53">
        <v>100</v>
      </c>
      <c r="AB81" s="78">
        <f t="shared" si="8"/>
        <v>1670</v>
      </c>
      <c r="AC81" s="11">
        <v>50</v>
      </c>
      <c r="AD81" s="11">
        <f t="shared" si="9"/>
        <v>57.99999999999999</v>
      </c>
      <c r="AE81" s="11">
        <f t="shared" si="10"/>
        <v>96859.99999999999</v>
      </c>
    </row>
    <row r="82" spans="1:31" ht="12.75" customHeight="1">
      <c r="A82" s="16" t="s">
        <v>36</v>
      </c>
      <c r="B82" s="8" t="s">
        <v>2</v>
      </c>
      <c r="C82" s="88">
        <v>60</v>
      </c>
      <c r="D82" s="54">
        <v>25</v>
      </c>
      <c r="E82" s="53">
        <v>100</v>
      </c>
      <c r="F82" s="54">
        <v>100</v>
      </c>
      <c r="G82" s="54">
        <v>20</v>
      </c>
      <c r="H82" s="54">
        <v>100</v>
      </c>
      <c r="I82" s="54"/>
      <c r="J82" s="53">
        <v>30</v>
      </c>
      <c r="K82" s="53">
        <v>100</v>
      </c>
      <c r="L82" s="53">
        <v>200</v>
      </c>
      <c r="M82" s="53">
        <v>30</v>
      </c>
      <c r="N82" s="53">
        <v>100</v>
      </c>
      <c r="O82" s="53">
        <v>50</v>
      </c>
      <c r="P82" s="53">
        <v>50</v>
      </c>
      <c r="Q82" s="53">
        <v>300</v>
      </c>
      <c r="R82" s="53">
        <v>100</v>
      </c>
      <c r="S82" s="53">
        <v>30</v>
      </c>
      <c r="T82" s="53">
        <v>30</v>
      </c>
      <c r="U82" s="53">
        <v>50</v>
      </c>
      <c r="V82" s="53">
        <v>40</v>
      </c>
      <c r="W82" s="53">
        <v>30</v>
      </c>
      <c r="X82" s="53">
        <v>30</v>
      </c>
      <c r="Y82" s="53">
        <v>50</v>
      </c>
      <c r="Z82" s="53">
        <v>50</v>
      </c>
      <c r="AA82" s="53">
        <v>100</v>
      </c>
      <c r="AB82" s="78">
        <f t="shared" si="8"/>
        <v>1775</v>
      </c>
      <c r="AC82" s="11">
        <v>60</v>
      </c>
      <c r="AD82" s="11">
        <f t="shared" si="9"/>
        <v>69.6</v>
      </c>
      <c r="AE82" s="11">
        <f t="shared" si="10"/>
        <v>123539.99999999999</v>
      </c>
    </row>
    <row r="83" spans="1:31" ht="12.75" customHeight="1">
      <c r="A83" s="16" t="s">
        <v>35</v>
      </c>
      <c r="B83" s="8" t="s">
        <v>2</v>
      </c>
      <c r="C83" s="88">
        <v>40</v>
      </c>
      <c r="D83" s="54">
        <v>10</v>
      </c>
      <c r="E83" s="53">
        <v>30</v>
      </c>
      <c r="F83" s="54">
        <v>50</v>
      </c>
      <c r="G83" s="54">
        <v>20</v>
      </c>
      <c r="H83" s="54">
        <v>50</v>
      </c>
      <c r="I83" s="54"/>
      <c r="J83" s="53">
        <v>30</v>
      </c>
      <c r="K83" s="53">
        <v>50</v>
      </c>
      <c r="L83" s="53">
        <v>100</v>
      </c>
      <c r="M83" s="53">
        <v>10</v>
      </c>
      <c r="N83" s="53">
        <v>100</v>
      </c>
      <c r="O83" s="53">
        <v>50</v>
      </c>
      <c r="P83" s="53">
        <v>50</v>
      </c>
      <c r="Q83" s="53">
        <v>100</v>
      </c>
      <c r="R83" s="53">
        <v>20</v>
      </c>
      <c r="S83" s="53">
        <v>10</v>
      </c>
      <c r="T83" s="53">
        <v>10</v>
      </c>
      <c r="U83" s="53">
        <v>30</v>
      </c>
      <c r="V83" s="53">
        <v>10</v>
      </c>
      <c r="W83" s="53">
        <v>10</v>
      </c>
      <c r="X83" s="53">
        <v>20</v>
      </c>
      <c r="Y83" s="53">
        <v>30</v>
      </c>
      <c r="Z83" s="53">
        <v>20</v>
      </c>
      <c r="AA83" s="53">
        <v>50</v>
      </c>
      <c r="AB83" s="78">
        <f t="shared" si="8"/>
        <v>900</v>
      </c>
      <c r="AC83" s="11">
        <v>80</v>
      </c>
      <c r="AD83" s="11">
        <f t="shared" si="9"/>
        <v>92.8</v>
      </c>
      <c r="AE83" s="11">
        <f t="shared" si="10"/>
        <v>83520</v>
      </c>
    </row>
    <row r="84" spans="1:31" ht="12.75" customHeight="1">
      <c r="A84" s="16" t="s">
        <v>38</v>
      </c>
      <c r="B84" s="8" t="s">
        <v>152</v>
      </c>
      <c r="C84" s="88">
        <v>2</v>
      </c>
      <c r="D84" s="54"/>
      <c r="E84" s="53">
        <v>5</v>
      </c>
      <c r="F84" s="54"/>
      <c r="G84" s="54">
        <v>1</v>
      </c>
      <c r="H84" s="54"/>
      <c r="I84" s="54">
        <v>1</v>
      </c>
      <c r="J84" s="53">
        <v>1</v>
      </c>
      <c r="K84" s="53"/>
      <c r="L84" s="53">
        <v>6</v>
      </c>
      <c r="M84" s="53">
        <v>1</v>
      </c>
      <c r="N84" s="53">
        <v>1</v>
      </c>
      <c r="O84" s="53"/>
      <c r="P84" s="53">
        <v>1</v>
      </c>
      <c r="Q84" s="53">
        <v>3</v>
      </c>
      <c r="R84" s="53">
        <v>1</v>
      </c>
      <c r="S84" s="53">
        <v>1</v>
      </c>
      <c r="T84" s="53">
        <v>1</v>
      </c>
      <c r="U84" s="53">
        <v>1</v>
      </c>
      <c r="V84" s="53"/>
      <c r="W84" s="53">
        <v>1</v>
      </c>
      <c r="X84" s="53">
        <v>1</v>
      </c>
      <c r="Y84" s="53"/>
      <c r="Z84" s="53">
        <v>5</v>
      </c>
      <c r="AA84" s="53">
        <v>3</v>
      </c>
      <c r="AB84" s="78">
        <f t="shared" si="8"/>
        <v>36</v>
      </c>
      <c r="AC84" s="11">
        <v>1250</v>
      </c>
      <c r="AD84" s="11">
        <f t="shared" si="9"/>
        <v>1450</v>
      </c>
      <c r="AE84" s="11">
        <f t="shared" si="10"/>
        <v>52200</v>
      </c>
    </row>
    <row r="85" spans="1:31" ht="12.75" customHeight="1">
      <c r="A85" s="16" t="s">
        <v>151</v>
      </c>
      <c r="B85" s="8" t="s">
        <v>153</v>
      </c>
      <c r="C85" s="88"/>
      <c r="D85" s="54"/>
      <c r="E85" s="53"/>
      <c r="F85" s="54">
        <v>1</v>
      </c>
      <c r="G85" s="54"/>
      <c r="H85" s="54"/>
      <c r="I85" s="54"/>
      <c r="J85" s="53">
        <v>1</v>
      </c>
      <c r="K85" s="53"/>
      <c r="L85" s="53"/>
      <c r="M85" s="53"/>
      <c r="N85" s="53"/>
      <c r="O85" s="53"/>
      <c r="P85" s="53"/>
      <c r="Q85" s="53">
        <v>1</v>
      </c>
      <c r="R85" s="53"/>
      <c r="S85" s="53"/>
      <c r="T85" s="53"/>
      <c r="U85" s="53">
        <v>1</v>
      </c>
      <c r="V85" s="53"/>
      <c r="W85" s="53"/>
      <c r="X85" s="53"/>
      <c r="Y85" s="53"/>
      <c r="Z85" s="53">
        <v>2</v>
      </c>
      <c r="AA85" s="53"/>
      <c r="AB85" s="78">
        <f t="shared" si="8"/>
        <v>6</v>
      </c>
      <c r="AC85" s="11">
        <v>2000</v>
      </c>
      <c r="AD85" s="11">
        <f t="shared" si="9"/>
        <v>2320</v>
      </c>
      <c r="AE85" s="11">
        <f t="shared" si="10"/>
        <v>13920</v>
      </c>
    </row>
    <row r="86" spans="1:31" ht="12.75" customHeight="1" thickBot="1">
      <c r="A86" s="52" t="s">
        <v>150</v>
      </c>
      <c r="B86" s="9" t="s">
        <v>154</v>
      </c>
      <c r="C86" s="79">
        <v>1</v>
      </c>
      <c r="D86" s="74"/>
      <c r="E86" s="73">
        <v>1</v>
      </c>
      <c r="F86" s="74">
        <v>1</v>
      </c>
      <c r="G86" s="74">
        <v>1</v>
      </c>
      <c r="H86" s="74"/>
      <c r="I86" s="74">
        <v>1</v>
      </c>
      <c r="J86" s="73">
        <v>1</v>
      </c>
      <c r="K86" s="73"/>
      <c r="L86" s="73">
        <v>1</v>
      </c>
      <c r="M86" s="73">
        <v>1</v>
      </c>
      <c r="N86" s="73"/>
      <c r="O86" s="73"/>
      <c r="P86" s="73">
        <v>1</v>
      </c>
      <c r="Q86" s="73">
        <v>1</v>
      </c>
      <c r="R86" s="73"/>
      <c r="S86" s="73"/>
      <c r="T86" s="116">
        <v>1</v>
      </c>
      <c r="U86" s="116"/>
      <c r="V86" s="116"/>
      <c r="W86" s="116"/>
      <c r="X86" s="73">
        <v>1</v>
      </c>
      <c r="Y86" s="73"/>
      <c r="Z86" s="73">
        <v>1</v>
      </c>
      <c r="AA86" s="73">
        <v>1</v>
      </c>
      <c r="AB86" s="132">
        <f t="shared" si="8"/>
        <v>14</v>
      </c>
      <c r="AC86" s="47">
        <v>8500</v>
      </c>
      <c r="AD86" s="47">
        <f t="shared" si="9"/>
        <v>9860</v>
      </c>
      <c r="AE86" s="47">
        <f t="shared" si="10"/>
        <v>138040</v>
      </c>
    </row>
    <row r="87" spans="1:31" ht="15" customHeight="1" thickBot="1">
      <c r="A87" s="58"/>
      <c r="B87" s="59"/>
      <c r="C87" s="60"/>
      <c r="D87" s="61"/>
      <c r="E87" s="60"/>
      <c r="F87" s="61"/>
      <c r="G87" s="61"/>
      <c r="H87" s="61"/>
      <c r="I87" s="61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2"/>
      <c r="AC87" s="63"/>
      <c r="AD87" s="68"/>
      <c r="AE87" s="64">
        <f>SUM(AE11:AE86)</f>
        <v>32311937.200000003</v>
      </c>
    </row>
    <row r="88" spans="1:29" ht="22.5" customHeight="1" thickBo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139"/>
      <c r="AC88" s="51"/>
    </row>
    <row r="89" spans="1:31" ht="15" customHeight="1" thickBot="1">
      <c r="A89" s="6"/>
      <c r="B89" s="7"/>
      <c r="C89" s="7"/>
      <c r="D89" s="57"/>
      <c r="E89" s="7"/>
      <c r="F89" s="57"/>
      <c r="G89" s="57"/>
      <c r="H89" s="57"/>
      <c r="I89" s="5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138"/>
      <c r="AC89" s="51"/>
      <c r="AD89" s="51"/>
      <c r="AE89" s="13" t="e">
        <f>SUM(#REF!)</f>
        <v>#REF!</v>
      </c>
    </row>
    <row r="90" spans="1:29" ht="21" customHeight="1" thickBo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6"/>
      <c r="AC90" s="51"/>
    </row>
    <row r="91" spans="1:31" s="1" customFormat="1" ht="33.75" customHeight="1" thickBot="1">
      <c r="A91" s="27" t="s">
        <v>46</v>
      </c>
      <c r="B91" s="26" t="s">
        <v>76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65"/>
      <c r="AC91" s="44"/>
      <c r="AD91" s="44"/>
      <c r="AE91" s="44"/>
    </row>
    <row r="92" spans="1:31" ht="30" customHeight="1">
      <c r="A92" s="97" t="s">
        <v>156</v>
      </c>
      <c r="B92" s="106" t="s">
        <v>2</v>
      </c>
      <c r="C92" s="80"/>
      <c r="D92" s="80"/>
      <c r="E92" s="80"/>
      <c r="F92" s="80">
        <v>3</v>
      </c>
      <c r="G92" s="80"/>
      <c r="H92" s="80"/>
      <c r="I92" s="80"/>
      <c r="J92" s="80"/>
      <c r="K92" s="80"/>
      <c r="L92" s="80"/>
      <c r="M92" s="80"/>
      <c r="N92" s="80"/>
      <c r="O92" s="80">
        <v>3</v>
      </c>
      <c r="P92" s="80"/>
      <c r="Q92" s="80">
        <v>3</v>
      </c>
      <c r="R92" s="80"/>
      <c r="S92" s="80"/>
      <c r="T92" s="80">
        <v>3</v>
      </c>
      <c r="U92" s="80">
        <v>3</v>
      </c>
      <c r="V92" s="80"/>
      <c r="W92" s="80"/>
      <c r="X92" s="80"/>
      <c r="Y92" s="81"/>
      <c r="Z92" s="82">
        <v>3</v>
      </c>
      <c r="AA92" s="83"/>
      <c r="AB92" s="78">
        <f aca="true" t="shared" si="11" ref="AB92:AB100">SUM(C92:AA92)</f>
        <v>18</v>
      </c>
      <c r="AC92" s="46">
        <v>147000</v>
      </c>
      <c r="AD92" s="10">
        <f aca="true" t="shared" si="12" ref="AD92:AD104">(AC92*1.16)</f>
        <v>170520</v>
      </c>
      <c r="AE92" s="46">
        <f aca="true" t="shared" si="13" ref="AE92:AE100">AB92*AD92</f>
        <v>3069360</v>
      </c>
    </row>
    <row r="93" spans="1:31" ht="30" customHeight="1">
      <c r="A93" s="98" t="s">
        <v>157</v>
      </c>
      <c r="B93" s="106" t="s">
        <v>2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>
        <v>3</v>
      </c>
      <c r="V93" s="80"/>
      <c r="W93" s="80"/>
      <c r="X93" s="80"/>
      <c r="Y93" s="81">
        <v>2</v>
      </c>
      <c r="Z93" s="84"/>
      <c r="AA93" s="85"/>
      <c r="AB93" s="78">
        <f t="shared" si="11"/>
        <v>5</v>
      </c>
      <c r="AC93" s="46">
        <v>99000</v>
      </c>
      <c r="AD93" s="11">
        <f t="shared" si="12"/>
        <v>114839.99999999999</v>
      </c>
      <c r="AE93" s="46">
        <f t="shared" si="13"/>
        <v>574199.9999999999</v>
      </c>
    </row>
    <row r="94" spans="1:31" ht="30" customHeight="1">
      <c r="A94" s="99" t="s">
        <v>158</v>
      </c>
      <c r="B94" s="103" t="s">
        <v>2</v>
      </c>
      <c r="C94" s="53"/>
      <c r="D94" s="53"/>
      <c r="E94" s="53"/>
      <c r="F94" s="53"/>
      <c r="G94" s="53"/>
      <c r="H94" s="53"/>
      <c r="I94" s="53">
        <v>2</v>
      </c>
      <c r="J94" s="53"/>
      <c r="K94" s="53">
        <v>2</v>
      </c>
      <c r="L94" s="53">
        <v>3</v>
      </c>
      <c r="M94" s="53"/>
      <c r="N94" s="53">
        <v>3</v>
      </c>
      <c r="O94" s="53"/>
      <c r="P94" s="53"/>
      <c r="Q94" s="53">
        <v>2</v>
      </c>
      <c r="R94" s="53"/>
      <c r="S94" s="53"/>
      <c r="T94" s="53"/>
      <c r="U94" s="53">
        <v>2</v>
      </c>
      <c r="V94" s="53"/>
      <c r="W94" s="53">
        <v>2</v>
      </c>
      <c r="X94" s="53">
        <v>2</v>
      </c>
      <c r="Y94" s="86"/>
      <c r="Z94" s="87"/>
      <c r="AA94" s="88">
        <v>2</v>
      </c>
      <c r="AB94" s="78">
        <f t="shared" si="11"/>
        <v>20</v>
      </c>
      <c r="AC94" s="11">
        <v>102000</v>
      </c>
      <c r="AD94" s="11">
        <f t="shared" si="12"/>
        <v>118319.99999999999</v>
      </c>
      <c r="AE94" s="11">
        <f t="shared" si="13"/>
        <v>2366399.9999999995</v>
      </c>
    </row>
    <row r="95" spans="1:31" ht="30" customHeight="1">
      <c r="A95" s="99" t="s">
        <v>159</v>
      </c>
      <c r="B95" s="103" t="s">
        <v>2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>
        <v>2</v>
      </c>
      <c r="S95" s="53"/>
      <c r="T95" s="53"/>
      <c r="U95" s="53"/>
      <c r="V95" s="53"/>
      <c r="W95" s="53"/>
      <c r="X95" s="53"/>
      <c r="Y95" s="86"/>
      <c r="Z95" s="87"/>
      <c r="AA95" s="88"/>
      <c r="AB95" s="78">
        <f t="shared" si="11"/>
        <v>2</v>
      </c>
      <c r="AC95" s="11">
        <v>75000</v>
      </c>
      <c r="AD95" s="46">
        <f t="shared" si="12"/>
        <v>87000</v>
      </c>
      <c r="AE95" s="11">
        <f t="shared" si="13"/>
        <v>174000</v>
      </c>
    </row>
    <row r="96" spans="1:31" ht="30" customHeight="1">
      <c r="A96" s="99" t="s">
        <v>160</v>
      </c>
      <c r="B96" s="103" t="s">
        <v>2</v>
      </c>
      <c r="C96" s="53"/>
      <c r="D96" s="53"/>
      <c r="E96" s="53"/>
      <c r="F96" s="53"/>
      <c r="G96" s="53"/>
      <c r="H96" s="53"/>
      <c r="I96" s="53"/>
      <c r="J96" s="53"/>
      <c r="K96" s="53"/>
      <c r="L96" s="53">
        <v>3</v>
      </c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86"/>
      <c r="Z96" s="87"/>
      <c r="AA96" s="88"/>
      <c r="AB96" s="78">
        <f t="shared" si="11"/>
        <v>3</v>
      </c>
      <c r="AC96" s="11">
        <v>125000</v>
      </c>
      <c r="AD96" s="48">
        <f t="shared" si="12"/>
        <v>145000</v>
      </c>
      <c r="AE96" s="11">
        <f t="shared" si="13"/>
        <v>435000</v>
      </c>
    </row>
    <row r="97" spans="1:31" ht="30" customHeight="1">
      <c r="A97" s="99" t="s">
        <v>161</v>
      </c>
      <c r="B97" s="103" t="s">
        <v>2</v>
      </c>
      <c r="C97" s="53"/>
      <c r="D97" s="53"/>
      <c r="E97" s="53">
        <v>2</v>
      </c>
      <c r="F97" s="53"/>
      <c r="G97" s="53"/>
      <c r="H97" s="53"/>
      <c r="I97" s="53"/>
      <c r="J97" s="53"/>
      <c r="K97" s="53"/>
      <c r="L97" s="53"/>
      <c r="M97" s="53">
        <v>1</v>
      </c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86"/>
      <c r="Z97" s="87"/>
      <c r="AA97" s="88"/>
      <c r="AB97" s="78">
        <f t="shared" si="11"/>
        <v>3</v>
      </c>
      <c r="AC97" s="11">
        <v>55000</v>
      </c>
      <c r="AD97" s="11">
        <f t="shared" si="12"/>
        <v>63799.99999999999</v>
      </c>
      <c r="AE97" s="49">
        <f t="shared" si="13"/>
        <v>191399.99999999997</v>
      </c>
    </row>
    <row r="98" spans="1:31" ht="30" customHeight="1">
      <c r="A98" s="99" t="s">
        <v>162</v>
      </c>
      <c r="B98" s="103" t="s">
        <v>2</v>
      </c>
      <c r="C98" s="53"/>
      <c r="D98" s="53">
        <v>2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86"/>
      <c r="Z98" s="87"/>
      <c r="AA98" s="88"/>
      <c r="AB98" s="78">
        <f t="shared" si="11"/>
        <v>2</v>
      </c>
      <c r="AC98" s="11">
        <v>53000</v>
      </c>
      <c r="AD98" s="48">
        <f t="shared" si="12"/>
        <v>61479.99999999999</v>
      </c>
      <c r="AE98" s="11">
        <f t="shared" si="13"/>
        <v>122959.99999999999</v>
      </c>
    </row>
    <row r="99" spans="1:31" ht="30" customHeight="1">
      <c r="A99" s="99" t="s">
        <v>163</v>
      </c>
      <c r="B99" s="103" t="s">
        <v>2</v>
      </c>
      <c r="C99" s="53"/>
      <c r="D99" s="53"/>
      <c r="E99" s="53"/>
      <c r="F99" s="53"/>
      <c r="G99" s="53"/>
      <c r="H99" s="53">
        <v>2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86"/>
      <c r="Z99" s="87"/>
      <c r="AA99" s="88"/>
      <c r="AB99" s="78">
        <f t="shared" si="11"/>
        <v>2</v>
      </c>
      <c r="AC99" s="11">
        <v>55000</v>
      </c>
      <c r="AD99" s="11">
        <f t="shared" si="12"/>
        <v>63799.99999999999</v>
      </c>
      <c r="AE99" s="11">
        <f t="shared" si="13"/>
        <v>127599.99999999999</v>
      </c>
    </row>
    <row r="100" spans="1:31" ht="30" customHeight="1">
      <c r="A100" s="100" t="s">
        <v>164</v>
      </c>
      <c r="B100" s="103" t="s">
        <v>2</v>
      </c>
      <c r="C100" s="53"/>
      <c r="D100" s="53"/>
      <c r="E100" s="53">
        <v>3</v>
      </c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>
        <v>2</v>
      </c>
      <c r="Q100" s="53"/>
      <c r="R100" s="53"/>
      <c r="S100" s="53"/>
      <c r="T100" s="53"/>
      <c r="U100" s="53"/>
      <c r="V100" s="53"/>
      <c r="W100" s="53"/>
      <c r="X100" s="53"/>
      <c r="Y100" s="86"/>
      <c r="Z100" s="87"/>
      <c r="AA100" s="88"/>
      <c r="AB100" s="78">
        <f t="shared" si="11"/>
        <v>5</v>
      </c>
      <c r="AC100" s="11">
        <v>35000</v>
      </c>
      <c r="AD100" s="48">
        <f t="shared" si="12"/>
        <v>40600</v>
      </c>
      <c r="AE100" s="11">
        <f t="shared" si="13"/>
        <v>203000</v>
      </c>
    </row>
    <row r="101" spans="1:31" ht="30" customHeight="1">
      <c r="A101" s="100" t="s">
        <v>165</v>
      </c>
      <c r="B101" s="103" t="s">
        <v>2</v>
      </c>
      <c r="C101" s="53"/>
      <c r="D101" s="53"/>
      <c r="E101" s="53"/>
      <c r="F101" s="53">
        <v>1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86"/>
      <c r="Z101" s="87"/>
      <c r="AA101" s="88"/>
      <c r="AB101" s="78">
        <f>SUM(C101:AA101)</f>
        <v>1</v>
      </c>
      <c r="AC101" s="11">
        <v>35000</v>
      </c>
      <c r="AD101" s="48">
        <f t="shared" si="12"/>
        <v>40600</v>
      </c>
      <c r="AE101" s="11">
        <f>AB101*AD101</f>
        <v>40600</v>
      </c>
    </row>
    <row r="102" spans="1:31" ht="30" customHeight="1">
      <c r="A102" s="100" t="s">
        <v>202</v>
      </c>
      <c r="B102" s="103" t="s">
        <v>2</v>
      </c>
      <c r="C102" s="207"/>
      <c r="D102" s="125"/>
      <c r="E102" s="125"/>
      <c r="F102" s="125"/>
      <c r="G102" s="125"/>
      <c r="H102" s="125">
        <v>1</v>
      </c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208"/>
      <c r="Z102" s="209"/>
      <c r="AA102" s="210"/>
      <c r="AB102" s="78">
        <f>SUM(C102:AA102)</f>
        <v>1</v>
      </c>
      <c r="AC102" s="11">
        <v>53000</v>
      </c>
      <c r="AD102" s="46">
        <f t="shared" si="12"/>
        <v>61479.99999999999</v>
      </c>
      <c r="AE102" s="11">
        <f>AB102*AD102</f>
        <v>61479.99999999999</v>
      </c>
    </row>
    <row r="103" spans="1:31" ht="30" customHeight="1">
      <c r="A103" s="101" t="s">
        <v>166</v>
      </c>
      <c r="B103" s="104" t="s">
        <v>2</v>
      </c>
      <c r="C103" s="77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0">
        <v>12</v>
      </c>
      <c r="Z103" s="91"/>
      <c r="AA103" s="92"/>
      <c r="AB103" s="78">
        <f>SUM(C103:AA103)</f>
        <v>12</v>
      </c>
      <c r="AC103" s="48">
        <v>40000</v>
      </c>
      <c r="AD103" s="46">
        <f t="shared" si="12"/>
        <v>46400</v>
      </c>
      <c r="AE103" s="46">
        <f>AB103*AD103</f>
        <v>556800</v>
      </c>
    </row>
    <row r="104" spans="1:31" ht="30" customHeight="1" thickBot="1">
      <c r="A104" s="102" t="s">
        <v>167</v>
      </c>
      <c r="B104" s="105" t="s">
        <v>168</v>
      </c>
      <c r="C104" s="9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94">
        <v>5</v>
      </c>
      <c r="Z104" s="95"/>
      <c r="AA104" s="79"/>
      <c r="AB104" s="133">
        <f>SUM(C104:AA104)</f>
        <v>5</v>
      </c>
      <c r="AC104" s="12">
        <v>170000</v>
      </c>
      <c r="AD104" s="12">
        <f t="shared" si="12"/>
        <v>197200</v>
      </c>
      <c r="AE104" s="11">
        <f>AB104*AD104</f>
        <v>986000</v>
      </c>
    </row>
    <row r="105" spans="1:31" ht="12.75" customHeight="1" thickBot="1">
      <c r="A105" s="3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69"/>
      <c r="AC105" s="51"/>
      <c r="AD105" s="51"/>
      <c r="AE105" s="67">
        <f>SUM(AE92:AE104)</f>
        <v>8908800</v>
      </c>
    </row>
  </sheetData>
  <sheetProtection/>
  <mergeCells count="30">
    <mergeCell ref="AC1:AC9"/>
    <mergeCell ref="AD1:AD9"/>
    <mergeCell ref="AE1:AE9"/>
    <mergeCell ref="U1:U9"/>
    <mergeCell ref="V1:V9"/>
    <mergeCell ref="W1:W9"/>
    <mergeCell ref="X1:X9"/>
    <mergeCell ref="AA1:AA9"/>
    <mergeCell ref="T1:T9"/>
    <mergeCell ref="E1:E9"/>
    <mergeCell ref="F1:F9"/>
    <mergeCell ref="K1:K9"/>
    <mergeCell ref="L1:L9"/>
    <mergeCell ref="N1:N9"/>
    <mergeCell ref="O1:O9"/>
    <mergeCell ref="A3:B3"/>
    <mergeCell ref="AB1:AB9"/>
    <mergeCell ref="R1:R9"/>
    <mergeCell ref="S1:S9"/>
    <mergeCell ref="M1:M9"/>
    <mergeCell ref="Y1:Y9"/>
    <mergeCell ref="Z1:Z9"/>
    <mergeCell ref="H1:H9"/>
    <mergeCell ref="I1:I9"/>
    <mergeCell ref="J1:J9"/>
    <mergeCell ref="C1:C9"/>
    <mergeCell ref="D1:D9"/>
    <mergeCell ref="P1:P9"/>
    <mergeCell ref="Q1:Q9"/>
    <mergeCell ref="G1:G9"/>
  </mergeCells>
  <printOptions horizontalCentered="1" verticalCentered="1"/>
  <pageMargins left="1.4566929133858268" right="0.31496062992125984" top="1.062992125984252" bottom="0.7874015748031497" header="0.5118110236220472" footer="0"/>
  <pageSetup horizontalDpi="300" verticalDpi="300" orientation="landscape" paperSize="5" scale="76" r:id="rId2"/>
  <headerFooter alignWithMargins="0">
    <oddHeader xml:space="preserve">&amp;C&amp;"Arial,Negrita"&amp;14DISTRIBUCION ELEMENTOS DE CONSUMO (UTILES DE OFICINA, TONER PARA FOTOCOPIADORA)
ASIGNADOS A LAS DEPENDENCIAS PARA LA PRIMERA ENTREGA DEL AÑ0 2003 - ABRIL - LICITACION 001 - 2003
 </oddHeader>
  </headerFooter>
  <rowBreaks count="1" manualBreakCount="1">
    <brk id="9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51.8515625" style="2" customWidth="1"/>
    <col min="2" max="2" width="13.8515625" style="0" customWidth="1"/>
    <col min="3" max="3" width="13.140625" style="0" customWidth="1"/>
    <col min="4" max="4" width="14.421875" style="0" customWidth="1"/>
  </cols>
  <sheetData>
    <row r="1" spans="1:4" s="3" customFormat="1" ht="24" customHeight="1" thickBot="1">
      <c r="A1" s="25" t="s">
        <v>183</v>
      </c>
      <c r="B1" s="163" t="s">
        <v>181</v>
      </c>
      <c r="C1" s="26" t="s">
        <v>188</v>
      </c>
      <c r="D1" s="164" t="s">
        <v>182</v>
      </c>
    </row>
    <row r="2" spans="1:4" ht="35.25" customHeight="1">
      <c r="A2" s="151" t="s">
        <v>196</v>
      </c>
      <c r="B2" s="179" t="s">
        <v>143</v>
      </c>
      <c r="C2" s="180"/>
      <c r="D2" s="182">
        <v>730</v>
      </c>
    </row>
    <row r="3" spans="1:4" ht="35.25" customHeight="1" thickBot="1">
      <c r="A3" s="178" t="s">
        <v>197</v>
      </c>
      <c r="B3" s="183" t="s">
        <v>143</v>
      </c>
      <c r="C3" s="177"/>
      <c r="D3" s="184">
        <v>200</v>
      </c>
    </row>
    <row r="4" spans="1:4" ht="21.75" customHeight="1" thickBot="1">
      <c r="A4" s="153" t="s">
        <v>179</v>
      </c>
      <c r="B4" s="59"/>
      <c r="C4" s="59"/>
      <c r="D4" s="145"/>
    </row>
    <row r="5" spans="1:4" ht="21.75" customHeight="1" thickBot="1">
      <c r="A5" s="185" t="s">
        <v>180</v>
      </c>
      <c r="B5" s="162"/>
      <c r="C5" s="162"/>
      <c r="D5" s="145"/>
    </row>
    <row r="6" spans="1:4" ht="21.75" customHeight="1" thickBot="1">
      <c r="A6" s="154" t="s">
        <v>78</v>
      </c>
      <c r="B6" s="59"/>
      <c r="C6" s="59"/>
      <c r="D6" s="145"/>
    </row>
  </sheetData>
  <sheetProtection/>
  <printOptions/>
  <pageMargins left="0.74" right="0.5511811023622047" top="1.91" bottom="1.1811023622047245" header="1.220472440944882" footer="0"/>
  <pageSetup horizontalDpi="600" verticalDpi="600" orientation="portrait" r:id="rId2"/>
  <headerFooter alignWithMargins="0">
    <oddHeader>&amp;C&amp;"Arial,Negrita"&amp;12CONTRALORIA DE BOGOTA D.C.
COMPRA PARCIAL PAPEL PARA FOTOCOPIADORA AÑO 2003&amp;"Arial,Normal"&amp;10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05"/>
  <sheetViews>
    <sheetView showGridLines="0" view="pageBreakPreview" zoomScale="75" zoomScaleNormal="80" zoomScaleSheetLayoutView="75" zoomScalePageLayoutView="0" workbookViewId="0" topLeftCell="A10">
      <pane xSplit="2" topLeftCell="E1" activePane="topRight" state="frozen"/>
      <selection pane="topLeft" activeCell="A1" sqref="A1"/>
      <selection pane="topRight" activeCell="H107" sqref="H107"/>
    </sheetView>
  </sheetViews>
  <sheetFormatPr defaultColWidth="12.57421875" defaultRowHeight="12.75"/>
  <cols>
    <col min="1" max="1" width="6.28125" style="217" bestFit="1" customWidth="1"/>
    <col min="2" max="2" width="74.7109375" style="218" customWidth="1"/>
    <col min="3" max="3" width="14.7109375" style="217" customWidth="1"/>
    <col min="4" max="4" width="13.00390625" style="217" customWidth="1"/>
    <col min="5" max="5" width="15.8515625" style="280" customWidth="1"/>
    <col min="6" max="6" width="18.7109375" style="280" customWidth="1"/>
    <col min="7" max="7" width="15.8515625" style="214" customWidth="1"/>
    <col min="8" max="8" width="18.57421875" style="214" customWidth="1"/>
    <col min="9" max="9" width="16.57421875" style="214" customWidth="1"/>
    <col min="10" max="10" width="18.7109375" style="214" customWidth="1"/>
    <col min="11" max="16384" width="12.57421875" style="214" customWidth="1"/>
  </cols>
  <sheetData>
    <row r="1" spans="1:6" s="213" customFormat="1" ht="21" customHeight="1" thickBot="1">
      <c r="A1" s="219"/>
      <c r="B1" s="220"/>
      <c r="C1" s="221"/>
      <c r="D1" s="222"/>
      <c r="E1" s="275"/>
      <c r="F1" s="275"/>
    </row>
    <row r="2" spans="1:10" ht="139.5" customHeight="1" thickBot="1">
      <c r="A2" s="539" t="s">
        <v>47</v>
      </c>
      <c r="B2" s="540"/>
      <c r="C2" s="541"/>
      <c r="D2" s="542" t="s">
        <v>432</v>
      </c>
      <c r="E2" s="532" t="s">
        <v>349</v>
      </c>
      <c r="F2" s="533"/>
      <c r="G2" s="528" t="s">
        <v>350</v>
      </c>
      <c r="H2" s="529"/>
      <c r="I2" s="523" t="s">
        <v>351</v>
      </c>
      <c r="J2" s="524"/>
    </row>
    <row r="3" spans="1:10" ht="18.75" customHeight="1" thickBot="1">
      <c r="A3" s="536" t="s">
        <v>326</v>
      </c>
      <c r="B3" s="537"/>
      <c r="C3" s="538"/>
      <c r="D3" s="543"/>
      <c r="E3" s="534"/>
      <c r="F3" s="535"/>
      <c r="G3" s="530"/>
      <c r="H3" s="531"/>
      <c r="I3" s="525"/>
      <c r="J3" s="526"/>
    </row>
    <row r="4" spans="1:10" s="215" customFormat="1" ht="39" customHeight="1" thickBot="1">
      <c r="A4" s="245" t="s">
        <v>272</v>
      </c>
      <c r="B4" s="246" t="s">
        <v>0</v>
      </c>
      <c r="C4" s="247" t="s">
        <v>181</v>
      </c>
      <c r="D4" s="544"/>
      <c r="E4" s="276" t="s">
        <v>25</v>
      </c>
      <c r="F4" s="277" t="s">
        <v>78</v>
      </c>
      <c r="G4" s="303" t="s">
        <v>25</v>
      </c>
      <c r="H4" s="302" t="s">
        <v>78</v>
      </c>
      <c r="I4" s="341" t="s">
        <v>352</v>
      </c>
      <c r="J4" s="342" t="s">
        <v>353</v>
      </c>
    </row>
    <row r="5" spans="1:10" s="216" customFormat="1" ht="15" customHeight="1">
      <c r="A5" s="248">
        <v>1</v>
      </c>
      <c r="B5" s="249" t="s">
        <v>203</v>
      </c>
      <c r="C5" s="293" t="s">
        <v>218</v>
      </c>
      <c r="D5" s="282">
        <v>61</v>
      </c>
      <c r="E5" s="298">
        <v>16000</v>
      </c>
      <c r="F5" s="304">
        <f>D5*E5</f>
        <v>976000</v>
      </c>
      <c r="G5" s="305">
        <v>9516</v>
      </c>
      <c r="H5" s="310">
        <f>D5*G5</f>
        <v>580476</v>
      </c>
      <c r="I5" s="343">
        <f>(E5+G5)/2</f>
        <v>12758</v>
      </c>
      <c r="J5" s="344">
        <f>(F5+H5)/2</f>
        <v>778238</v>
      </c>
    </row>
    <row r="6" spans="1:10" s="216" customFormat="1" ht="15" customHeight="1">
      <c r="A6" s="227">
        <v>2</v>
      </c>
      <c r="B6" s="226" t="s">
        <v>204</v>
      </c>
      <c r="C6" s="294" t="s">
        <v>219</v>
      </c>
      <c r="D6" s="283">
        <v>60</v>
      </c>
      <c r="E6" s="299">
        <v>56000</v>
      </c>
      <c r="F6" s="307">
        <f aca="true" t="shared" si="0" ref="F6:F69">D6*E6</f>
        <v>3360000</v>
      </c>
      <c r="G6" s="305">
        <v>33780</v>
      </c>
      <c r="H6" s="305">
        <f aca="true" t="shared" si="1" ref="H6:H69">D6*G6</f>
        <v>2026800</v>
      </c>
      <c r="I6" s="345">
        <f aca="true" t="shared" si="2" ref="I6:I69">(E6+G6)/2</f>
        <v>44890</v>
      </c>
      <c r="J6" s="346">
        <f aca="true" t="shared" si="3" ref="J6:J69">(F6+H6)/2</f>
        <v>2693400</v>
      </c>
    </row>
    <row r="7" spans="1:10" s="216" customFormat="1" ht="15" customHeight="1">
      <c r="A7" s="227">
        <v>3</v>
      </c>
      <c r="B7" s="226" t="s">
        <v>278</v>
      </c>
      <c r="C7" s="294" t="s">
        <v>283</v>
      </c>
      <c r="D7" s="283">
        <v>53</v>
      </c>
      <c r="E7" s="299">
        <v>4000</v>
      </c>
      <c r="F7" s="307">
        <f t="shared" si="0"/>
        <v>212000</v>
      </c>
      <c r="G7" s="305">
        <v>5256</v>
      </c>
      <c r="H7" s="305">
        <f t="shared" si="1"/>
        <v>278568</v>
      </c>
      <c r="I7" s="345">
        <f t="shared" si="2"/>
        <v>4628</v>
      </c>
      <c r="J7" s="346">
        <f t="shared" si="3"/>
        <v>245284</v>
      </c>
    </row>
    <row r="8" spans="1:10" s="216" customFormat="1" ht="15" customHeight="1">
      <c r="A8" s="227">
        <v>4</v>
      </c>
      <c r="B8" s="226" t="s">
        <v>277</v>
      </c>
      <c r="C8" s="294" t="s">
        <v>283</v>
      </c>
      <c r="D8" s="283">
        <v>113</v>
      </c>
      <c r="E8" s="299">
        <v>5000</v>
      </c>
      <c r="F8" s="307">
        <f t="shared" si="0"/>
        <v>565000</v>
      </c>
      <c r="G8" s="305">
        <v>3505</v>
      </c>
      <c r="H8" s="305">
        <f t="shared" si="1"/>
        <v>396065</v>
      </c>
      <c r="I8" s="345">
        <f t="shared" si="2"/>
        <v>4252.5</v>
      </c>
      <c r="J8" s="346">
        <f t="shared" si="3"/>
        <v>480532.5</v>
      </c>
    </row>
    <row r="9" spans="1:10" s="216" customFormat="1" ht="15" customHeight="1">
      <c r="A9" s="227">
        <v>5</v>
      </c>
      <c r="B9" s="226" t="s">
        <v>276</v>
      </c>
      <c r="C9" s="294" t="s">
        <v>39</v>
      </c>
      <c r="D9" s="283">
        <v>101</v>
      </c>
      <c r="E9" s="299">
        <v>3000</v>
      </c>
      <c r="F9" s="307">
        <f t="shared" si="0"/>
        <v>303000</v>
      </c>
      <c r="G9" s="305">
        <v>5525</v>
      </c>
      <c r="H9" s="305">
        <f t="shared" si="1"/>
        <v>558025</v>
      </c>
      <c r="I9" s="345">
        <f t="shared" si="2"/>
        <v>4262.5</v>
      </c>
      <c r="J9" s="346">
        <f t="shared" si="3"/>
        <v>430512.5</v>
      </c>
    </row>
    <row r="10" spans="1:10" s="216" customFormat="1" ht="15" customHeight="1">
      <c r="A10" s="227">
        <v>6</v>
      </c>
      <c r="B10" s="226" t="s">
        <v>275</v>
      </c>
      <c r="C10" s="294" t="s">
        <v>101</v>
      </c>
      <c r="D10" s="283">
        <v>6</v>
      </c>
      <c r="E10" s="299">
        <v>4800</v>
      </c>
      <c r="F10" s="307">
        <f t="shared" si="0"/>
        <v>28800</v>
      </c>
      <c r="G10" s="305">
        <v>6000</v>
      </c>
      <c r="H10" s="305">
        <f t="shared" si="1"/>
        <v>36000</v>
      </c>
      <c r="I10" s="345">
        <f t="shared" si="2"/>
        <v>5400</v>
      </c>
      <c r="J10" s="346">
        <f t="shared" si="3"/>
        <v>32400</v>
      </c>
    </row>
    <row r="11" spans="1:10" s="216" customFormat="1" ht="15" customHeight="1">
      <c r="A11" s="227">
        <v>7</v>
      </c>
      <c r="B11" s="226" t="s">
        <v>274</v>
      </c>
      <c r="C11" s="294" t="s">
        <v>101</v>
      </c>
      <c r="D11" s="283">
        <v>5</v>
      </c>
      <c r="E11" s="299">
        <v>5360</v>
      </c>
      <c r="F11" s="307">
        <f t="shared" si="0"/>
        <v>26800</v>
      </c>
      <c r="G11" s="305">
        <v>6000</v>
      </c>
      <c r="H11" s="305">
        <f t="shared" si="1"/>
        <v>30000</v>
      </c>
      <c r="I11" s="345">
        <f t="shared" si="2"/>
        <v>5680</v>
      </c>
      <c r="J11" s="346">
        <f t="shared" si="3"/>
        <v>28400</v>
      </c>
    </row>
    <row r="12" spans="1:10" s="216" customFormat="1" ht="15" customHeight="1">
      <c r="A12" s="227">
        <v>8</v>
      </c>
      <c r="B12" s="226" t="s">
        <v>29</v>
      </c>
      <c r="C12" s="294" t="s">
        <v>24</v>
      </c>
      <c r="D12" s="283">
        <v>860</v>
      </c>
      <c r="E12" s="299">
        <v>300</v>
      </c>
      <c r="F12" s="307">
        <f t="shared" si="0"/>
        <v>258000</v>
      </c>
      <c r="G12" s="305">
        <v>270</v>
      </c>
      <c r="H12" s="305">
        <f t="shared" si="1"/>
        <v>232200</v>
      </c>
      <c r="I12" s="345">
        <f t="shared" si="2"/>
        <v>285</v>
      </c>
      <c r="J12" s="346">
        <f t="shared" si="3"/>
        <v>245100</v>
      </c>
    </row>
    <row r="13" spans="1:10" s="216" customFormat="1" ht="15" customHeight="1">
      <c r="A13" s="227">
        <v>9</v>
      </c>
      <c r="B13" s="226" t="s">
        <v>205</v>
      </c>
      <c r="C13" s="294" t="s">
        <v>220</v>
      </c>
      <c r="D13" s="283">
        <v>82</v>
      </c>
      <c r="E13" s="299">
        <v>28000</v>
      </c>
      <c r="F13" s="307">
        <f t="shared" si="0"/>
        <v>2296000</v>
      </c>
      <c r="G13" s="305">
        <v>39767</v>
      </c>
      <c r="H13" s="305">
        <f t="shared" si="1"/>
        <v>3260894</v>
      </c>
      <c r="I13" s="345">
        <f t="shared" si="2"/>
        <v>33883.5</v>
      </c>
      <c r="J13" s="346">
        <f t="shared" si="3"/>
        <v>2778447</v>
      </c>
    </row>
    <row r="14" spans="1:10" s="216" customFormat="1" ht="15" customHeight="1">
      <c r="A14" s="227">
        <v>10</v>
      </c>
      <c r="B14" s="226" t="s">
        <v>105</v>
      </c>
      <c r="C14" s="294" t="s">
        <v>2</v>
      </c>
      <c r="D14" s="283">
        <v>317</v>
      </c>
      <c r="E14" s="299">
        <v>600</v>
      </c>
      <c r="F14" s="307">
        <f t="shared" si="0"/>
        <v>190200</v>
      </c>
      <c r="G14" s="305">
        <v>885</v>
      </c>
      <c r="H14" s="305">
        <f t="shared" si="1"/>
        <v>280545</v>
      </c>
      <c r="I14" s="345">
        <f t="shared" si="2"/>
        <v>742.5</v>
      </c>
      <c r="J14" s="346">
        <f t="shared" si="3"/>
        <v>235372.5</v>
      </c>
    </row>
    <row r="15" spans="1:10" s="216" customFormat="1" ht="15" customHeight="1">
      <c r="A15" s="227">
        <v>11</v>
      </c>
      <c r="B15" s="226" t="s">
        <v>106</v>
      </c>
      <c r="C15" s="294" t="s">
        <v>2</v>
      </c>
      <c r="D15" s="283">
        <v>259</v>
      </c>
      <c r="E15" s="299">
        <v>440</v>
      </c>
      <c r="F15" s="307">
        <f t="shared" si="0"/>
        <v>113960</v>
      </c>
      <c r="G15" s="305">
        <v>751</v>
      </c>
      <c r="H15" s="305">
        <f t="shared" si="1"/>
        <v>194509</v>
      </c>
      <c r="I15" s="345">
        <f t="shared" si="2"/>
        <v>595.5</v>
      </c>
      <c r="J15" s="346">
        <f t="shared" si="3"/>
        <v>154234.5</v>
      </c>
    </row>
    <row r="16" spans="1:10" s="216" customFormat="1" ht="15" customHeight="1">
      <c r="A16" s="227">
        <v>12</v>
      </c>
      <c r="B16" s="226" t="s">
        <v>323</v>
      </c>
      <c r="C16" s="294" t="s">
        <v>2</v>
      </c>
      <c r="D16" s="283">
        <v>526</v>
      </c>
      <c r="E16" s="299">
        <v>1760</v>
      </c>
      <c r="F16" s="307">
        <f t="shared" si="0"/>
        <v>925760</v>
      </c>
      <c r="G16" s="305">
        <v>1284</v>
      </c>
      <c r="H16" s="305">
        <f t="shared" si="1"/>
        <v>675384</v>
      </c>
      <c r="I16" s="345">
        <f t="shared" si="2"/>
        <v>1522</v>
      </c>
      <c r="J16" s="346">
        <f t="shared" si="3"/>
        <v>800572</v>
      </c>
    </row>
    <row r="17" spans="1:10" s="216" customFormat="1" ht="15" customHeight="1">
      <c r="A17" s="227">
        <v>13</v>
      </c>
      <c r="B17" s="226" t="s">
        <v>206</v>
      </c>
      <c r="C17" s="294" t="s">
        <v>2</v>
      </c>
      <c r="D17" s="283">
        <v>2136</v>
      </c>
      <c r="E17" s="299">
        <v>4200</v>
      </c>
      <c r="F17" s="307">
        <f t="shared" si="0"/>
        <v>8971200</v>
      </c>
      <c r="G17" s="305">
        <v>2724</v>
      </c>
      <c r="H17" s="305">
        <f t="shared" si="1"/>
        <v>5818464</v>
      </c>
      <c r="I17" s="345">
        <f t="shared" si="2"/>
        <v>3462</v>
      </c>
      <c r="J17" s="346">
        <f t="shared" si="3"/>
        <v>7394832</v>
      </c>
    </row>
    <row r="18" spans="1:10" s="216" customFormat="1" ht="15" customHeight="1">
      <c r="A18" s="227">
        <v>14</v>
      </c>
      <c r="B18" s="226" t="s">
        <v>279</v>
      </c>
      <c r="C18" s="294" t="s">
        <v>2</v>
      </c>
      <c r="D18" s="283">
        <v>68</v>
      </c>
      <c r="E18" s="299">
        <v>4800</v>
      </c>
      <c r="F18" s="307">
        <f t="shared" si="0"/>
        <v>326400</v>
      </c>
      <c r="G18" s="305">
        <v>4200</v>
      </c>
      <c r="H18" s="305">
        <f t="shared" si="1"/>
        <v>285600</v>
      </c>
      <c r="I18" s="345">
        <f t="shared" si="2"/>
        <v>4500</v>
      </c>
      <c r="J18" s="346">
        <f t="shared" si="3"/>
        <v>306000</v>
      </c>
    </row>
    <row r="19" spans="1:10" s="216" customFormat="1" ht="15" customHeight="1">
      <c r="A19" s="227">
        <v>15</v>
      </c>
      <c r="B19" s="226" t="s">
        <v>280</v>
      </c>
      <c r="C19" s="294" t="s">
        <v>2</v>
      </c>
      <c r="D19" s="283">
        <v>36</v>
      </c>
      <c r="E19" s="299">
        <v>9340</v>
      </c>
      <c r="F19" s="307">
        <f t="shared" si="0"/>
        <v>336240</v>
      </c>
      <c r="G19" s="305">
        <v>4500</v>
      </c>
      <c r="H19" s="305">
        <f t="shared" si="1"/>
        <v>162000</v>
      </c>
      <c r="I19" s="345">
        <f t="shared" si="2"/>
        <v>6920</v>
      </c>
      <c r="J19" s="346">
        <f t="shared" si="3"/>
        <v>249120</v>
      </c>
    </row>
    <row r="20" spans="1:10" s="216" customFormat="1" ht="15" customHeight="1">
      <c r="A20" s="227">
        <v>16</v>
      </c>
      <c r="B20" s="226" t="s">
        <v>281</v>
      </c>
      <c r="C20" s="294" t="s">
        <v>2</v>
      </c>
      <c r="D20" s="283">
        <v>48</v>
      </c>
      <c r="E20" s="299">
        <v>11960</v>
      </c>
      <c r="F20" s="307">
        <f t="shared" si="0"/>
        <v>574080</v>
      </c>
      <c r="G20" s="305">
        <v>5300</v>
      </c>
      <c r="H20" s="305">
        <f t="shared" si="1"/>
        <v>254400</v>
      </c>
      <c r="I20" s="345">
        <f t="shared" si="2"/>
        <v>8630</v>
      </c>
      <c r="J20" s="346">
        <f t="shared" si="3"/>
        <v>414240</v>
      </c>
    </row>
    <row r="21" spans="1:10" s="216" customFormat="1" ht="15" customHeight="1">
      <c r="A21" s="227">
        <v>17</v>
      </c>
      <c r="B21" s="226" t="s">
        <v>282</v>
      </c>
      <c r="C21" s="294" t="s">
        <v>2</v>
      </c>
      <c r="D21" s="283">
        <v>1266</v>
      </c>
      <c r="E21" s="299">
        <v>1760</v>
      </c>
      <c r="F21" s="307">
        <f t="shared" si="0"/>
        <v>2228160</v>
      </c>
      <c r="G21" s="305">
        <v>1518</v>
      </c>
      <c r="H21" s="305">
        <f t="shared" si="1"/>
        <v>1921788</v>
      </c>
      <c r="I21" s="345">
        <f t="shared" si="2"/>
        <v>1639</v>
      </c>
      <c r="J21" s="346">
        <f t="shared" si="3"/>
        <v>2074974</v>
      </c>
    </row>
    <row r="22" spans="1:10" s="216" customFormat="1" ht="15" customHeight="1">
      <c r="A22" s="227">
        <v>18</v>
      </c>
      <c r="B22" s="226" t="s">
        <v>207</v>
      </c>
      <c r="C22" s="294" t="s">
        <v>2</v>
      </c>
      <c r="D22" s="283">
        <v>91</v>
      </c>
      <c r="E22" s="299">
        <v>1600</v>
      </c>
      <c r="F22" s="307">
        <f t="shared" si="0"/>
        <v>145600</v>
      </c>
      <c r="G22" s="305">
        <v>1365</v>
      </c>
      <c r="H22" s="305">
        <f t="shared" si="1"/>
        <v>124215</v>
      </c>
      <c r="I22" s="345">
        <f t="shared" si="2"/>
        <v>1482.5</v>
      </c>
      <c r="J22" s="346">
        <f t="shared" si="3"/>
        <v>134907.5</v>
      </c>
    </row>
    <row r="23" spans="1:10" s="216" customFormat="1" ht="15" customHeight="1">
      <c r="A23" s="227">
        <v>19</v>
      </c>
      <c r="B23" s="226" t="s">
        <v>226</v>
      </c>
      <c r="C23" s="294" t="s">
        <v>2</v>
      </c>
      <c r="D23" s="283">
        <v>2123</v>
      </c>
      <c r="E23" s="299">
        <v>390</v>
      </c>
      <c r="F23" s="307">
        <f t="shared" si="0"/>
        <v>827970</v>
      </c>
      <c r="G23" s="305">
        <v>330</v>
      </c>
      <c r="H23" s="305">
        <f t="shared" si="1"/>
        <v>700590</v>
      </c>
      <c r="I23" s="345">
        <f t="shared" si="2"/>
        <v>360</v>
      </c>
      <c r="J23" s="346">
        <f t="shared" si="3"/>
        <v>764280</v>
      </c>
    </row>
    <row r="24" spans="1:10" s="216" customFormat="1" ht="15" customHeight="1">
      <c r="A24" s="227">
        <v>20</v>
      </c>
      <c r="B24" s="226" t="s">
        <v>284</v>
      </c>
      <c r="C24" s="294" t="s">
        <v>233</v>
      </c>
      <c r="D24" s="283">
        <v>250</v>
      </c>
      <c r="E24" s="299">
        <v>13600</v>
      </c>
      <c r="F24" s="307">
        <f t="shared" si="0"/>
        <v>3400000</v>
      </c>
      <c r="G24" s="305">
        <v>355</v>
      </c>
      <c r="H24" s="305">
        <f t="shared" si="1"/>
        <v>88750</v>
      </c>
      <c r="I24" s="345">
        <f t="shared" si="2"/>
        <v>6977.5</v>
      </c>
      <c r="J24" s="346">
        <f t="shared" si="3"/>
        <v>1744375</v>
      </c>
    </row>
    <row r="25" spans="1:10" s="216" customFormat="1" ht="15" customHeight="1">
      <c r="A25" s="227">
        <v>21</v>
      </c>
      <c r="B25" s="226" t="s">
        <v>285</v>
      </c>
      <c r="C25" s="294" t="s">
        <v>233</v>
      </c>
      <c r="D25" s="283">
        <v>208</v>
      </c>
      <c r="E25" s="299">
        <v>14400</v>
      </c>
      <c r="F25" s="307">
        <f t="shared" si="0"/>
        <v>2995200</v>
      </c>
      <c r="G25" s="305">
        <v>449</v>
      </c>
      <c r="H25" s="305">
        <f t="shared" si="1"/>
        <v>93392</v>
      </c>
      <c r="I25" s="345">
        <f t="shared" si="2"/>
        <v>7424.5</v>
      </c>
      <c r="J25" s="346">
        <f t="shared" si="3"/>
        <v>1544296</v>
      </c>
    </row>
    <row r="26" spans="1:10" s="216" customFormat="1" ht="30" customHeight="1">
      <c r="A26" s="227">
        <v>22</v>
      </c>
      <c r="B26" s="226" t="s">
        <v>286</v>
      </c>
      <c r="C26" s="294" t="s">
        <v>2</v>
      </c>
      <c r="D26" s="283">
        <v>17967</v>
      </c>
      <c r="E26" s="299">
        <v>220</v>
      </c>
      <c r="F26" s="307">
        <f t="shared" si="0"/>
        <v>3952740</v>
      </c>
      <c r="G26" s="305">
        <v>304</v>
      </c>
      <c r="H26" s="305">
        <f t="shared" si="1"/>
        <v>5461968</v>
      </c>
      <c r="I26" s="345">
        <f t="shared" si="2"/>
        <v>262</v>
      </c>
      <c r="J26" s="346">
        <f t="shared" si="3"/>
        <v>4707354</v>
      </c>
    </row>
    <row r="27" spans="1:10" s="216" customFormat="1" ht="15" customHeight="1">
      <c r="A27" s="227">
        <v>23</v>
      </c>
      <c r="B27" s="226" t="s">
        <v>287</v>
      </c>
      <c r="C27" s="294" t="s">
        <v>2</v>
      </c>
      <c r="D27" s="283">
        <v>2100</v>
      </c>
      <c r="E27" s="299">
        <v>760</v>
      </c>
      <c r="F27" s="307">
        <f t="shared" si="0"/>
        <v>1596000</v>
      </c>
      <c r="G27" s="305">
        <v>1976</v>
      </c>
      <c r="H27" s="305">
        <f t="shared" si="1"/>
        <v>4149600</v>
      </c>
      <c r="I27" s="345">
        <f t="shared" si="2"/>
        <v>1368</v>
      </c>
      <c r="J27" s="346">
        <f t="shared" si="3"/>
        <v>2872800</v>
      </c>
    </row>
    <row r="28" spans="1:10" s="216" customFormat="1" ht="15" customHeight="1">
      <c r="A28" s="227">
        <v>24</v>
      </c>
      <c r="B28" s="226" t="s">
        <v>109</v>
      </c>
      <c r="C28" s="294" t="s">
        <v>2</v>
      </c>
      <c r="D28" s="283">
        <v>950</v>
      </c>
      <c r="E28" s="299">
        <v>560</v>
      </c>
      <c r="F28" s="307">
        <f t="shared" si="0"/>
        <v>532000</v>
      </c>
      <c r="G28" s="305">
        <v>355</v>
      </c>
      <c r="H28" s="305">
        <f t="shared" si="1"/>
        <v>337250</v>
      </c>
      <c r="I28" s="345">
        <f t="shared" si="2"/>
        <v>457.5</v>
      </c>
      <c r="J28" s="346">
        <f t="shared" si="3"/>
        <v>434625</v>
      </c>
    </row>
    <row r="29" spans="1:10" s="216" customFormat="1" ht="15" customHeight="1">
      <c r="A29" s="227">
        <v>25</v>
      </c>
      <c r="B29" s="226" t="s">
        <v>108</v>
      </c>
      <c r="C29" s="294" t="s">
        <v>2</v>
      </c>
      <c r="D29" s="283">
        <v>509</v>
      </c>
      <c r="E29" s="299">
        <v>620</v>
      </c>
      <c r="F29" s="307">
        <f t="shared" si="0"/>
        <v>315580</v>
      </c>
      <c r="G29" s="305">
        <v>374</v>
      </c>
      <c r="H29" s="305">
        <f t="shared" si="1"/>
        <v>190366</v>
      </c>
      <c r="I29" s="345">
        <f t="shared" si="2"/>
        <v>497</v>
      </c>
      <c r="J29" s="346">
        <f t="shared" si="3"/>
        <v>252973</v>
      </c>
    </row>
    <row r="30" spans="1:10" s="216" customFormat="1" ht="15" customHeight="1">
      <c r="A30" s="227">
        <v>26</v>
      </c>
      <c r="B30" s="226" t="s">
        <v>288</v>
      </c>
      <c r="C30" s="294" t="s">
        <v>221</v>
      </c>
      <c r="D30" s="283">
        <v>663</v>
      </c>
      <c r="E30" s="299">
        <v>1000</v>
      </c>
      <c r="F30" s="307">
        <f t="shared" si="0"/>
        <v>663000</v>
      </c>
      <c r="G30" s="305">
        <v>936</v>
      </c>
      <c r="H30" s="305">
        <f t="shared" si="1"/>
        <v>620568</v>
      </c>
      <c r="I30" s="345">
        <f t="shared" si="2"/>
        <v>968</v>
      </c>
      <c r="J30" s="346">
        <f t="shared" si="3"/>
        <v>641784</v>
      </c>
    </row>
    <row r="31" spans="1:10" s="216" customFormat="1" ht="15" customHeight="1">
      <c r="A31" s="227">
        <v>27</v>
      </c>
      <c r="B31" s="226" t="s">
        <v>289</v>
      </c>
      <c r="C31" s="294" t="s">
        <v>221</v>
      </c>
      <c r="D31" s="283">
        <v>701</v>
      </c>
      <c r="E31" s="299">
        <v>1100</v>
      </c>
      <c r="F31" s="307">
        <f t="shared" si="0"/>
        <v>771100</v>
      </c>
      <c r="G31" s="305">
        <v>936</v>
      </c>
      <c r="H31" s="305">
        <f t="shared" si="1"/>
        <v>656136</v>
      </c>
      <c r="I31" s="345">
        <f t="shared" si="2"/>
        <v>1018</v>
      </c>
      <c r="J31" s="346">
        <f t="shared" si="3"/>
        <v>713618</v>
      </c>
    </row>
    <row r="32" spans="1:10" s="216" customFormat="1" ht="15" customHeight="1">
      <c r="A32" s="227">
        <v>28</v>
      </c>
      <c r="B32" s="226" t="s">
        <v>290</v>
      </c>
      <c r="C32" s="294" t="s">
        <v>2</v>
      </c>
      <c r="D32" s="283">
        <v>9622</v>
      </c>
      <c r="E32" s="299">
        <v>1200</v>
      </c>
      <c r="F32" s="307">
        <f t="shared" si="0"/>
        <v>11546400</v>
      </c>
      <c r="G32" s="305">
        <v>1604</v>
      </c>
      <c r="H32" s="305">
        <f t="shared" si="1"/>
        <v>15433688</v>
      </c>
      <c r="I32" s="345">
        <f t="shared" si="2"/>
        <v>1402</v>
      </c>
      <c r="J32" s="346">
        <f t="shared" si="3"/>
        <v>13490044</v>
      </c>
    </row>
    <row r="33" spans="1:10" s="216" customFormat="1" ht="15" customHeight="1">
      <c r="A33" s="227">
        <v>29</v>
      </c>
      <c r="B33" s="226" t="s">
        <v>208</v>
      </c>
      <c r="C33" s="294" t="s">
        <v>2</v>
      </c>
      <c r="D33" s="283">
        <v>60</v>
      </c>
      <c r="E33" s="299">
        <v>2600</v>
      </c>
      <c r="F33" s="307">
        <f t="shared" si="0"/>
        <v>156000</v>
      </c>
      <c r="G33" s="305">
        <v>1498</v>
      </c>
      <c r="H33" s="305">
        <f t="shared" si="1"/>
        <v>89880</v>
      </c>
      <c r="I33" s="345">
        <f t="shared" si="2"/>
        <v>2049</v>
      </c>
      <c r="J33" s="346">
        <f t="shared" si="3"/>
        <v>122940</v>
      </c>
    </row>
    <row r="34" spans="1:10" s="216" customFormat="1" ht="15" customHeight="1">
      <c r="A34" s="227">
        <v>30</v>
      </c>
      <c r="B34" s="226" t="s">
        <v>291</v>
      </c>
      <c r="C34" s="294" t="s">
        <v>2</v>
      </c>
      <c r="D34" s="283">
        <v>40</v>
      </c>
      <c r="E34" s="299">
        <v>6400</v>
      </c>
      <c r="F34" s="307">
        <f t="shared" si="0"/>
        <v>256000</v>
      </c>
      <c r="G34" s="305">
        <v>6200</v>
      </c>
      <c r="H34" s="305">
        <f t="shared" si="1"/>
        <v>248000</v>
      </c>
      <c r="I34" s="345">
        <f t="shared" si="2"/>
        <v>6300</v>
      </c>
      <c r="J34" s="346">
        <f t="shared" si="3"/>
        <v>252000</v>
      </c>
    </row>
    <row r="35" spans="1:10" s="216" customFormat="1" ht="15" customHeight="1">
      <c r="A35" s="227">
        <v>31</v>
      </c>
      <c r="B35" s="226" t="s">
        <v>255</v>
      </c>
      <c r="C35" s="294" t="s">
        <v>254</v>
      </c>
      <c r="D35" s="283">
        <v>140</v>
      </c>
      <c r="E35" s="299">
        <v>60000</v>
      </c>
      <c r="F35" s="307">
        <f t="shared" si="0"/>
        <v>8400000</v>
      </c>
      <c r="G35" s="305">
        <v>8791</v>
      </c>
      <c r="H35" s="305">
        <f t="shared" si="1"/>
        <v>1230740</v>
      </c>
      <c r="I35" s="345">
        <f t="shared" si="2"/>
        <v>34395.5</v>
      </c>
      <c r="J35" s="346">
        <f t="shared" si="3"/>
        <v>4815370</v>
      </c>
    </row>
    <row r="36" spans="1:10" s="216" customFormat="1" ht="15" customHeight="1">
      <c r="A36" s="227">
        <v>32</v>
      </c>
      <c r="B36" s="226" t="s">
        <v>256</v>
      </c>
      <c r="C36" s="294" t="s">
        <v>2</v>
      </c>
      <c r="D36" s="283">
        <v>824</v>
      </c>
      <c r="E36" s="299">
        <v>2600</v>
      </c>
      <c r="F36" s="307">
        <f t="shared" si="0"/>
        <v>2142400</v>
      </c>
      <c r="G36" s="305">
        <v>1742</v>
      </c>
      <c r="H36" s="305">
        <f t="shared" si="1"/>
        <v>1435408</v>
      </c>
      <c r="I36" s="345">
        <f t="shared" si="2"/>
        <v>2171</v>
      </c>
      <c r="J36" s="346">
        <f t="shared" si="3"/>
        <v>1788904</v>
      </c>
    </row>
    <row r="37" spans="1:10" s="216" customFormat="1" ht="15" customHeight="1">
      <c r="A37" s="227">
        <v>33</v>
      </c>
      <c r="B37" s="226" t="s">
        <v>209</v>
      </c>
      <c r="C37" s="294" t="s">
        <v>2</v>
      </c>
      <c r="D37" s="283">
        <v>66</v>
      </c>
      <c r="E37" s="299">
        <v>1900</v>
      </c>
      <c r="F37" s="307">
        <f t="shared" si="0"/>
        <v>125400</v>
      </c>
      <c r="G37" s="305">
        <v>962</v>
      </c>
      <c r="H37" s="305">
        <f t="shared" si="1"/>
        <v>63492</v>
      </c>
      <c r="I37" s="345">
        <f t="shared" si="2"/>
        <v>1431</v>
      </c>
      <c r="J37" s="346">
        <f t="shared" si="3"/>
        <v>94446</v>
      </c>
    </row>
    <row r="38" spans="1:10" s="216" customFormat="1" ht="15" customHeight="1">
      <c r="A38" s="227">
        <v>34</v>
      </c>
      <c r="B38" s="226" t="s">
        <v>257</v>
      </c>
      <c r="C38" s="294" t="s">
        <v>2</v>
      </c>
      <c r="D38" s="283">
        <v>401</v>
      </c>
      <c r="E38" s="299">
        <v>7000</v>
      </c>
      <c r="F38" s="307">
        <f t="shared" si="0"/>
        <v>2807000</v>
      </c>
      <c r="G38" s="305">
        <v>6074</v>
      </c>
      <c r="H38" s="305">
        <f t="shared" si="1"/>
        <v>2435674</v>
      </c>
      <c r="I38" s="345">
        <f t="shared" si="2"/>
        <v>6537</v>
      </c>
      <c r="J38" s="346">
        <f t="shared" si="3"/>
        <v>2621337</v>
      </c>
    </row>
    <row r="39" spans="1:10" s="216" customFormat="1" ht="15" customHeight="1">
      <c r="A39" s="227">
        <v>35</v>
      </c>
      <c r="B39" s="226" t="s">
        <v>292</v>
      </c>
      <c r="C39" s="294" t="s">
        <v>2</v>
      </c>
      <c r="D39" s="283">
        <v>366</v>
      </c>
      <c r="E39" s="299">
        <v>2600</v>
      </c>
      <c r="F39" s="307">
        <f t="shared" si="0"/>
        <v>951600</v>
      </c>
      <c r="G39" s="305">
        <v>1513</v>
      </c>
      <c r="H39" s="305">
        <f t="shared" si="1"/>
        <v>553758</v>
      </c>
      <c r="I39" s="345">
        <f t="shared" si="2"/>
        <v>2056.5</v>
      </c>
      <c r="J39" s="346">
        <f t="shared" si="3"/>
        <v>752679</v>
      </c>
    </row>
    <row r="40" spans="1:10" s="216" customFormat="1" ht="15" customHeight="1">
      <c r="A40" s="227">
        <v>36</v>
      </c>
      <c r="B40" s="226" t="s">
        <v>293</v>
      </c>
      <c r="C40" s="294" t="s">
        <v>2</v>
      </c>
      <c r="D40" s="283">
        <v>364</v>
      </c>
      <c r="E40" s="299">
        <v>12200</v>
      </c>
      <c r="F40" s="307">
        <f t="shared" si="0"/>
        <v>4440800</v>
      </c>
      <c r="G40" s="305">
        <v>7215</v>
      </c>
      <c r="H40" s="305">
        <f t="shared" si="1"/>
        <v>2626260</v>
      </c>
      <c r="I40" s="345">
        <f t="shared" si="2"/>
        <v>9707.5</v>
      </c>
      <c r="J40" s="346">
        <f t="shared" si="3"/>
        <v>3533530</v>
      </c>
    </row>
    <row r="41" spans="1:10" s="216" customFormat="1" ht="15" customHeight="1">
      <c r="A41" s="227">
        <v>37</v>
      </c>
      <c r="B41" s="226" t="s">
        <v>294</v>
      </c>
      <c r="C41" s="294" t="s">
        <v>2</v>
      </c>
      <c r="D41" s="283">
        <v>658</v>
      </c>
      <c r="E41" s="299">
        <v>900</v>
      </c>
      <c r="F41" s="307">
        <f t="shared" si="0"/>
        <v>592200</v>
      </c>
      <c r="G41" s="305">
        <v>1513</v>
      </c>
      <c r="H41" s="305">
        <f t="shared" si="1"/>
        <v>995554</v>
      </c>
      <c r="I41" s="345">
        <f t="shared" si="2"/>
        <v>1206.5</v>
      </c>
      <c r="J41" s="346">
        <f t="shared" si="3"/>
        <v>793877</v>
      </c>
    </row>
    <row r="42" spans="1:10" s="216" customFormat="1" ht="15" customHeight="1">
      <c r="A42" s="227">
        <v>38</v>
      </c>
      <c r="B42" s="226" t="s">
        <v>227</v>
      </c>
      <c r="C42" s="294" t="s">
        <v>2</v>
      </c>
      <c r="D42" s="283">
        <v>857</v>
      </c>
      <c r="E42" s="299">
        <v>2800</v>
      </c>
      <c r="F42" s="307">
        <f t="shared" si="0"/>
        <v>2399600</v>
      </c>
      <c r="G42" s="305">
        <v>1027</v>
      </c>
      <c r="H42" s="305">
        <f t="shared" si="1"/>
        <v>880139</v>
      </c>
      <c r="I42" s="345">
        <f t="shared" si="2"/>
        <v>1913.5</v>
      </c>
      <c r="J42" s="346">
        <f t="shared" si="3"/>
        <v>1639869.5</v>
      </c>
    </row>
    <row r="43" spans="1:10" s="216" customFormat="1" ht="15" customHeight="1">
      <c r="A43" s="227">
        <v>39</v>
      </c>
      <c r="B43" s="226" t="s">
        <v>210</v>
      </c>
      <c r="C43" s="294" t="s">
        <v>2</v>
      </c>
      <c r="D43" s="283">
        <v>5352</v>
      </c>
      <c r="E43" s="299">
        <v>800</v>
      </c>
      <c r="F43" s="307">
        <f t="shared" si="0"/>
        <v>4281600</v>
      </c>
      <c r="G43" s="305">
        <v>398</v>
      </c>
      <c r="H43" s="305">
        <f t="shared" si="1"/>
        <v>2130096</v>
      </c>
      <c r="I43" s="345">
        <f t="shared" si="2"/>
        <v>599</v>
      </c>
      <c r="J43" s="346">
        <f t="shared" si="3"/>
        <v>3205848</v>
      </c>
    </row>
    <row r="44" spans="1:10" s="216" customFormat="1" ht="24.75" customHeight="1">
      <c r="A44" s="227">
        <v>40</v>
      </c>
      <c r="B44" s="226" t="s">
        <v>322</v>
      </c>
      <c r="C44" s="294" t="s">
        <v>2</v>
      </c>
      <c r="D44" s="283">
        <v>1326</v>
      </c>
      <c r="E44" s="299">
        <v>6600</v>
      </c>
      <c r="F44" s="307">
        <f t="shared" si="0"/>
        <v>8751600</v>
      </c>
      <c r="G44" s="305">
        <v>4407</v>
      </c>
      <c r="H44" s="305">
        <f t="shared" si="1"/>
        <v>5843682</v>
      </c>
      <c r="I44" s="345">
        <f t="shared" si="2"/>
        <v>5503.5</v>
      </c>
      <c r="J44" s="346">
        <f t="shared" si="3"/>
        <v>7297641</v>
      </c>
    </row>
    <row r="45" spans="1:10" s="216" customFormat="1" ht="15" customHeight="1">
      <c r="A45" s="227">
        <v>41</v>
      </c>
      <c r="B45" s="226" t="s">
        <v>128</v>
      </c>
      <c r="C45" s="294" t="s">
        <v>264</v>
      </c>
      <c r="D45" s="283">
        <v>19</v>
      </c>
      <c r="E45" s="299">
        <v>80000</v>
      </c>
      <c r="F45" s="307">
        <f t="shared" si="0"/>
        <v>1520000</v>
      </c>
      <c r="G45" s="305">
        <v>51516</v>
      </c>
      <c r="H45" s="305">
        <f t="shared" si="1"/>
        <v>978804</v>
      </c>
      <c r="I45" s="345">
        <f t="shared" si="2"/>
        <v>65758</v>
      </c>
      <c r="J45" s="346">
        <f t="shared" si="3"/>
        <v>1249402</v>
      </c>
    </row>
    <row r="46" spans="1:10" s="216" customFormat="1" ht="15" customHeight="1">
      <c r="A46" s="227">
        <v>42</v>
      </c>
      <c r="B46" s="226" t="s">
        <v>228</v>
      </c>
      <c r="C46" s="294" t="s">
        <v>265</v>
      </c>
      <c r="D46" s="283">
        <v>28</v>
      </c>
      <c r="E46" s="299">
        <v>110000</v>
      </c>
      <c r="F46" s="307">
        <f t="shared" si="0"/>
        <v>3080000</v>
      </c>
      <c r="G46" s="305">
        <v>80383</v>
      </c>
      <c r="H46" s="305">
        <f t="shared" si="1"/>
        <v>2250724</v>
      </c>
      <c r="I46" s="345">
        <f t="shared" si="2"/>
        <v>95191.5</v>
      </c>
      <c r="J46" s="346">
        <f t="shared" si="3"/>
        <v>2665362</v>
      </c>
    </row>
    <row r="47" spans="1:10" s="216" customFormat="1" ht="15" customHeight="1">
      <c r="A47" s="227">
        <v>43</v>
      </c>
      <c r="B47" s="226" t="s">
        <v>348</v>
      </c>
      <c r="C47" s="294" t="s">
        <v>234</v>
      </c>
      <c r="D47" s="283">
        <v>28</v>
      </c>
      <c r="E47" s="299">
        <v>290000</v>
      </c>
      <c r="F47" s="307">
        <f t="shared" si="0"/>
        <v>8120000</v>
      </c>
      <c r="G47" s="305">
        <v>250000</v>
      </c>
      <c r="H47" s="305">
        <f t="shared" si="1"/>
        <v>7000000</v>
      </c>
      <c r="I47" s="345">
        <f t="shared" si="2"/>
        <v>270000</v>
      </c>
      <c r="J47" s="346">
        <f t="shared" si="3"/>
        <v>7560000</v>
      </c>
    </row>
    <row r="48" spans="1:10" s="216" customFormat="1" ht="15" customHeight="1">
      <c r="A48" s="227">
        <v>44</v>
      </c>
      <c r="B48" s="226" t="s">
        <v>347</v>
      </c>
      <c r="C48" s="294" t="s">
        <v>234</v>
      </c>
      <c r="D48" s="283">
        <v>48</v>
      </c>
      <c r="E48" s="299">
        <v>390000</v>
      </c>
      <c r="F48" s="307">
        <f t="shared" si="0"/>
        <v>18720000</v>
      </c>
      <c r="G48" s="305">
        <v>340000</v>
      </c>
      <c r="H48" s="305">
        <f t="shared" si="1"/>
        <v>16320000</v>
      </c>
      <c r="I48" s="345">
        <f t="shared" si="2"/>
        <v>365000</v>
      </c>
      <c r="J48" s="346">
        <f t="shared" si="3"/>
        <v>17520000</v>
      </c>
    </row>
    <row r="49" spans="1:10" s="216" customFormat="1" ht="15" customHeight="1">
      <c r="A49" s="227">
        <v>45</v>
      </c>
      <c r="B49" s="226" t="s">
        <v>118</v>
      </c>
      <c r="C49" s="294" t="s">
        <v>264</v>
      </c>
      <c r="D49" s="283">
        <v>37</v>
      </c>
      <c r="E49" s="299">
        <v>120000</v>
      </c>
      <c r="F49" s="307">
        <f t="shared" si="0"/>
        <v>4440000</v>
      </c>
      <c r="G49" s="305">
        <v>89557</v>
      </c>
      <c r="H49" s="305">
        <f t="shared" si="1"/>
        <v>3313609</v>
      </c>
      <c r="I49" s="345">
        <f t="shared" si="2"/>
        <v>104778.5</v>
      </c>
      <c r="J49" s="346">
        <f t="shared" si="3"/>
        <v>3876804.5</v>
      </c>
    </row>
    <row r="50" spans="1:10" s="216" customFormat="1" ht="15" customHeight="1">
      <c r="A50" s="227">
        <v>46</v>
      </c>
      <c r="B50" s="226" t="s">
        <v>266</v>
      </c>
      <c r="C50" s="294" t="s">
        <v>81</v>
      </c>
      <c r="D50" s="283">
        <v>1212</v>
      </c>
      <c r="E50" s="299">
        <v>600</v>
      </c>
      <c r="F50" s="307">
        <f t="shared" si="0"/>
        <v>727200</v>
      </c>
      <c r="G50" s="305">
        <v>371</v>
      </c>
      <c r="H50" s="305">
        <f t="shared" si="1"/>
        <v>449652</v>
      </c>
      <c r="I50" s="345">
        <f t="shared" si="2"/>
        <v>485.5</v>
      </c>
      <c r="J50" s="346">
        <f t="shared" si="3"/>
        <v>588426</v>
      </c>
    </row>
    <row r="51" spans="1:10" s="216" customFormat="1" ht="15" customHeight="1">
      <c r="A51" s="227">
        <v>47</v>
      </c>
      <c r="B51" s="226" t="s">
        <v>267</v>
      </c>
      <c r="C51" s="294" t="s">
        <v>44</v>
      </c>
      <c r="D51" s="283">
        <v>533</v>
      </c>
      <c r="E51" s="299">
        <v>1900</v>
      </c>
      <c r="F51" s="307">
        <f t="shared" si="0"/>
        <v>1012700</v>
      </c>
      <c r="G51" s="305">
        <v>1313</v>
      </c>
      <c r="H51" s="305">
        <f t="shared" si="1"/>
        <v>699829</v>
      </c>
      <c r="I51" s="345">
        <f t="shared" si="2"/>
        <v>1606.5</v>
      </c>
      <c r="J51" s="346">
        <f t="shared" si="3"/>
        <v>856264.5</v>
      </c>
    </row>
    <row r="52" spans="1:10" s="216" customFormat="1" ht="15" customHeight="1">
      <c r="A52" s="227">
        <v>48</v>
      </c>
      <c r="B52" s="226" t="s">
        <v>295</v>
      </c>
      <c r="C52" s="294" t="s">
        <v>41</v>
      </c>
      <c r="D52" s="283">
        <v>418</v>
      </c>
      <c r="E52" s="299">
        <v>2400</v>
      </c>
      <c r="F52" s="307">
        <f t="shared" si="0"/>
        <v>1003200</v>
      </c>
      <c r="G52" s="305">
        <v>1855</v>
      </c>
      <c r="H52" s="305">
        <f t="shared" si="1"/>
        <v>775390</v>
      </c>
      <c r="I52" s="345">
        <f t="shared" si="2"/>
        <v>2127.5</v>
      </c>
      <c r="J52" s="346">
        <f t="shared" si="3"/>
        <v>889295</v>
      </c>
    </row>
    <row r="53" spans="1:10" s="216" customFormat="1" ht="15" customHeight="1">
      <c r="A53" s="227">
        <v>49</v>
      </c>
      <c r="B53" s="226" t="s">
        <v>258</v>
      </c>
      <c r="C53" s="294" t="s">
        <v>123</v>
      </c>
      <c r="D53" s="283">
        <v>132</v>
      </c>
      <c r="E53" s="299">
        <v>3900</v>
      </c>
      <c r="F53" s="307">
        <f t="shared" si="0"/>
        <v>514800</v>
      </c>
      <c r="G53" s="305">
        <v>3309</v>
      </c>
      <c r="H53" s="305">
        <f t="shared" si="1"/>
        <v>436788</v>
      </c>
      <c r="I53" s="345">
        <f t="shared" si="2"/>
        <v>3604.5</v>
      </c>
      <c r="J53" s="346">
        <f t="shared" si="3"/>
        <v>475794</v>
      </c>
    </row>
    <row r="54" spans="1:10" s="216" customFormat="1" ht="15" customHeight="1">
      <c r="A54" s="227">
        <v>50</v>
      </c>
      <c r="B54" s="226" t="s">
        <v>296</v>
      </c>
      <c r="C54" s="294" t="s">
        <v>222</v>
      </c>
      <c r="D54" s="283">
        <v>1817</v>
      </c>
      <c r="E54" s="299">
        <v>1500</v>
      </c>
      <c r="F54" s="307">
        <f t="shared" si="0"/>
        <v>2725500</v>
      </c>
      <c r="G54" s="305">
        <v>2002</v>
      </c>
      <c r="H54" s="305">
        <f t="shared" si="1"/>
        <v>3637634</v>
      </c>
      <c r="I54" s="345">
        <f t="shared" si="2"/>
        <v>1751</v>
      </c>
      <c r="J54" s="346">
        <f t="shared" si="3"/>
        <v>3181567</v>
      </c>
    </row>
    <row r="55" spans="1:10" s="216" customFormat="1" ht="15" customHeight="1">
      <c r="A55" s="227">
        <v>51</v>
      </c>
      <c r="B55" s="226" t="s">
        <v>297</v>
      </c>
      <c r="C55" s="294" t="s">
        <v>235</v>
      </c>
      <c r="D55" s="283">
        <v>117</v>
      </c>
      <c r="E55" s="299">
        <v>60000</v>
      </c>
      <c r="F55" s="307">
        <f t="shared" si="0"/>
        <v>7020000</v>
      </c>
      <c r="G55" s="305">
        <v>35000</v>
      </c>
      <c r="H55" s="305">
        <f t="shared" si="1"/>
        <v>4095000</v>
      </c>
      <c r="I55" s="345">
        <f t="shared" si="2"/>
        <v>47500</v>
      </c>
      <c r="J55" s="346">
        <f t="shared" si="3"/>
        <v>5557500</v>
      </c>
    </row>
    <row r="56" spans="1:10" s="216" customFormat="1" ht="15" customHeight="1">
      <c r="A56" s="227">
        <v>52</v>
      </c>
      <c r="B56" s="226" t="s">
        <v>298</v>
      </c>
      <c r="C56" s="294" t="s">
        <v>2</v>
      </c>
      <c r="D56" s="283">
        <v>4677</v>
      </c>
      <c r="E56" s="299">
        <v>980</v>
      </c>
      <c r="F56" s="307">
        <f t="shared" si="0"/>
        <v>4583460</v>
      </c>
      <c r="G56" s="305">
        <v>226</v>
      </c>
      <c r="H56" s="305">
        <f t="shared" si="1"/>
        <v>1057002</v>
      </c>
      <c r="I56" s="345">
        <f t="shared" si="2"/>
        <v>603</v>
      </c>
      <c r="J56" s="346">
        <f t="shared" si="3"/>
        <v>2820231</v>
      </c>
    </row>
    <row r="57" spans="1:10" s="216" customFormat="1" ht="15" customHeight="1">
      <c r="A57" s="227">
        <v>53</v>
      </c>
      <c r="B57" s="226" t="s">
        <v>299</v>
      </c>
      <c r="C57" s="294" t="s">
        <v>2</v>
      </c>
      <c r="D57" s="283">
        <v>2068</v>
      </c>
      <c r="E57" s="299">
        <v>1100</v>
      </c>
      <c r="F57" s="307">
        <f t="shared" si="0"/>
        <v>2274800</v>
      </c>
      <c r="G57" s="305">
        <v>235</v>
      </c>
      <c r="H57" s="305">
        <f t="shared" si="1"/>
        <v>485980</v>
      </c>
      <c r="I57" s="345">
        <f t="shared" si="2"/>
        <v>667.5</v>
      </c>
      <c r="J57" s="346">
        <f t="shared" si="3"/>
        <v>1380390</v>
      </c>
    </row>
    <row r="58" spans="1:10" s="216" customFormat="1" ht="15" customHeight="1">
      <c r="A58" s="227">
        <v>54</v>
      </c>
      <c r="B58" s="226" t="s">
        <v>211</v>
      </c>
      <c r="C58" s="294" t="s">
        <v>2</v>
      </c>
      <c r="D58" s="283">
        <v>275</v>
      </c>
      <c r="E58" s="299">
        <v>12000</v>
      </c>
      <c r="F58" s="307">
        <f t="shared" si="0"/>
        <v>3300000</v>
      </c>
      <c r="G58" s="305">
        <v>6585</v>
      </c>
      <c r="H58" s="305">
        <f t="shared" si="1"/>
        <v>1810875</v>
      </c>
      <c r="I58" s="345">
        <f t="shared" si="2"/>
        <v>9292.5</v>
      </c>
      <c r="J58" s="346">
        <f t="shared" si="3"/>
        <v>2555437.5</v>
      </c>
    </row>
    <row r="59" spans="1:10" s="216" customFormat="1" ht="15" customHeight="1">
      <c r="A59" s="227">
        <v>55</v>
      </c>
      <c r="B59" s="226" t="s">
        <v>300</v>
      </c>
      <c r="C59" s="294" t="s">
        <v>2</v>
      </c>
      <c r="D59" s="283">
        <v>711</v>
      </c>
      <c r="E59" s="299">
        <v>2400</v>
      </c>
      <c r="F59" s="307">
        <f t="shared" si="0"/>
        <v>1706400</v>
      </c>
      <c r="G59" s="305">
        <v>2031</v>
      </c>
      <c r="H59" s="305">
        <f t="shared" si="1"/>
        <v>1444041</v>
      </c>
      <c r="I59" s="345">
        <f t="shared" si="2"/>
        <v>2215.5</v>
      </c>
      <c r="J59" s="346">
        <f t="shared" si="3"/>
        <v>1575220.5</v>
      </c>
    </row>
    <row r="60" spans="1:10" s="216" customFormat="1" ht="24.75" customHeight="1">
      <c r="A60" s="227">
        <v>56</v>
      </c>
      <c r="B60" s="226" t="s">
        <v>268</v>
      </c>
      <c r="C60" s="294" t="s">
        <v>2</v>
      </c>
      <c r="D60" s="283">
        <v>163</v>
      </c>
      <c r="E60" s="299">
        <v>14000</v>
      </c>
      <c r="F60" s="307">
        <f t="shared" si="0"/>
        <v>2282000</v>
      </c>
      <c r="G60" s="305">
        <v>22144</v>
      </c>
      <c r="H60" s="305">
        <f t="shared" si="1"/>
        <v>3609472</v>
      </c>
      <c r="I60" s="345">
        <f t="shared" si="2"/>
        <v>18072</v>
      </c>
      <c r="J60" s="346">
        <f t="shared" si="3"/>
        <v>2945736</v>
      </c>
    </row>
    <row r="61" spans="1:10" s="216" customFormat="1" ht="24.75" customHeight="1">
      <c r="A61" s="227">
        <v>57</v>
      </c>
      <c r="B61" s="226" t="s">
        <v>269</v>
      </c>
      <c r="C61" s="294" t="s">
        <v>2</v>
      </c>
      <c r="D61" s="283">
        <v>48</v>
      </c>
      <c r="E61" s="299">
        <v>24000</v>
      </c>
      <c r="F61" s="307">
        <f t="shared" si="0"/>
        <v>1152000</v>
      </c>
      <c r="G61" s="305">
        <v>28319</v>
      </c>
      <c r="H61" s="305">
        <f t="shared" si="1"/>
        <v>1359312</v>
      </c>
      <c r="I61" s="345">
        <f t="shared" si="2"/>
        <v>26159.5</v>
      </c>
      <c r="J61" s="346">
        <f t="shared" si="3"/>
        <v>1255656</v>
      </c>
    </row>
    <row r="62" spans="1:10" s="216" customFormat="1" ht="15" customHeight="1">
      <c r="A62" s="227">
        <v>58</v>
      </c>
      <c r="B62" s="226" t="s">
        <v>229</v>
      </c>
      <c r="C62" s="294" t="s">
        <v>259</v>
      </c>
      <c r="D62" s="283">
        <v>305</v>
      </c>
      <c r="E62" s="299">
        <v>1800</v>
      </c>
      <c r="F62" s="307">
        <f t="shared" si="0"/>
        <v>549000</v>
      </c>
      <c r="G62" s="305">
        <v>1600</v>
      </c>
      <c r="H62" s="305">
        <f t="shared" si="1"/>
        <v>488000</v>
      </c>
      <c r="I62" s="345">
        <f t="shared" si="2"/>
        <v>1700</v>
      </c>
      <c r="J62" s="346">
        <f t="shared" si="3"/>
        <v>518500</v>
      </c>
    </row>
    <row r="63" spans="1:10" s="216" customFormat="1" ht="15" customHeight="1">
      <c r="A63" s="227">
        <v>59</v>
      </c>
      <c r="B63" s="226" t="s">
        <v>260</v>
      </c>
      <c r="C63" s="294" t="s">
        <v>2</v>
      </c>
      <c r="D63" s="283">
        <v>1757</v>
      </c>
      <c r="E63" s="299">
        <v>1000</v>
      </c>
      <c r="F63" s="307">
        <f t="shared" si="0"/>
        <v>1757000</v>
      </c>
      <c r="G63" s="305">
        <v>959</v>
      </c>
      <c r="H63" s="305">
        <f t="shared" si="1"/>
        <v>1684963</v>
      </c>
      <c r="I63" s="345">
        <f t="shared" si="2"/>
        <v>979.5</v>
      </c>
      <c r="J63" s="346">
        <f t="shared" si="3"/>
        <v>1720981.5</v>
      </c>
    </row>
    <row r="64" spans="1:10" s="216" customFormat="1" ht="15" customHeight="1">
      <c r="A64" s="227">
        <v>60</v>
      </c>
      <c r="B64" s="226" t="s">
        <v>301</v>
      </c>
      <c r="C64" s="294" t="s">
        <v>2</v>
      </c>
      <c r="D64" s="283">
        <v>1057</v>
      </c>
      <c r="E64" s="299">
        <v>1400</v>
      </c>
      <c r="F64" s="307">
        <f t="shared" si="0"/>
        <v>1479800</v>
      </c>
      <c r="G64" s="305">
        <v>1031</v>
      </c>
      <c r="H64" s="305">
        <f t="shared" si="1"/>
        <v>1089767</v>
      </c>
      <c r="I64" s="345">
        <f t="shared" si="2"/>
        <v>1215.5</v>
      </c>
      <c r="J64" s="346">
        <f t="shared" si="3"/>
        <v>1284783.5</v>
      </c>
    </row>
    <row r="65" spans="1:10" s="216" customFormat="1" ht="15" customHeight="1">
      <c r="A65" s="227">
        <v>61</v>
      </c>
      <c r="B65" s="226" t="s">
        <v>302</v>
      </c>
      <c r="C65" s="294" t="s">
        <v>2</v>
      </c>
      <c r="D65" s="283">
        <v>2122</v>
      </c>
      <c r="E65" s="299">
        <v>2400</v>
      </c>
      <c r="F65" s="307">
        <f t="shared" si="0"/>
        <v>5092800</v>
      </c>
      <c r="G65" s="305">
        <v>1073</v>
      </c>
      <c r="H65" s="305">
        <f t="shared" si="1"/>
        <v>2276906</v>
      </c>
      <c r="I65" s="345">
        <f t="shared" si="2"/>
        <v>1736.5</v>
      </c>
      <c r="J65" s="346">
        <f t="shared" si="3"/>
        <v>3684853</v>
      </c>
    </row>
    <row r="66" spans="1:10" s="216" customFormat="1" ht="15" customHeight="1">
      <c r="A66" s="227">
        <v>62</v>
      </c>
      <c r="B66" s="226" t="s">
        <v>303</v>
      </c>
      <c r="C66" s="294" t="s">
        <v>3</v>
      </c>
      <c r="D66" s="283">
        <v>152</v>
      </c>
      <c r="E66" s="299">
        <v>900</v>
      </c>
      <c r="F66" s="307">
        <f t="shared" si="0"/>
        <v>136800</v>
      </c>
      <c r="G66" s="305">
        <v>1800</v>
      </c>
      <c r="H66" s="305">
        <f t="shared" si="1"/>
        <v>273600</v>
      </c>
      <c r="I66" s="345">
        <f t="shared" si="2"/>
        <v>1350</v>
      </c>
      <c r="J66" s="346">
        <f t="shared" si="3"/>
        <v>205200</v>
      </c>
    </row>
    <row r="67" spans="1:10" s="216" customFormat="1" ht="15" customHeight="1">
      <c r="A67" s="227">
        <v>63</v>
      </c>
      <c r="B67" s="226" t="s">
        <v>140</v>
      </c>
      <c r="C67" s="294" t="s">
        <v>2</v>
      </c>
      <c r="D67" s="283">
        <v>795</v>
      </c>
      <c r="E67" s="299">
        <v>4600</v>
      </c>
      <c r="F67" s="307">
        <f t="shared" si="0"/>
        <v>3657000</v>
      </c>
      <c r="G67" s="305">
        <v>2162</v>
      </c>
      <c r="H67" s="305">
        <f t="shared" si="1"/>
        <v>1718790</v>
      </c>
      <c r="I67" s="345">
        <f t="shared" si="2"/>
        <v>3381</v>
      </c>
      <c r="J67" s="346">
        <f t="shared" si="3"/>
        <v>2687895</v>
      </c>
    </row>
    <row r="68" spans="1:10" s="216" customFormat="1" ht="15" customHeight="1">
      <c r="A68" s="227">
        <v>64</v>
      </c>
      <c r="B68" s="226" t="s">
        <v>304</v>
      </c>
      <c r="C68" s="294" t="s">
        <v>2</v>
      </c>
      <c r="D68" s="283">
        <v>369</v>
      </c>
      <c r="E68" s="299">
        <v>5200</v>
      </c>
      <c r="F68" s="307">
        <f t="shared" si="0"/>
        <v>1918800</v>
      </c>
      <c r="G68" s="305">
        <v>3497</v>
      </c>
      <c r="H68" s="305">
        <f t="shared" si="1"/>
        <v>1290393</v>
      </c>
      <c r="I68" s="345">
        <f t="shared" si="2"/>
        <v>4348.5</v>
      </c>
      <c r="J68" s="346">
        <f t="shared" si="3"/>
        <v>1604596.5</v>
      </c>
    </row>
    <row r="69" spans="1:10" s="216" customFormat="1" ht="15" customHeight="1">
      <c r="A69" s="227">
        <v>65</v>
      </c>
      <c r="B69" s="226" t="s">
        <v>145</v>
      </c>
      <c r="C69" s="294" t="s">
        <v>2</v>
      </c>
      <c r="D69" s="283">
        <v>185</v>
      </c>
      <c r="E69" s="299">
        <v>3600</v>
      </c>
      <c r="F69" s="307">
        <f t="shared" si="0"/>
        <v>666000</v>
      </c>
      <c r="G69" s="305">
        <v>6334</v>
      </c>
      <c r="H69" s="305">
        <f t="shared" si="1"/>
        <v>1171790</v>
      </c>
      <c r="I69" s="345">
        <f t="shared" si="2"/>
        <v>4967</v>
      </c>
      <c r="J69" s="346">
        <f t="shared" si="3"/>
        <v>918895</v>
      </c>
    </row>
    <row r="70" spans="1:10" s="216" customFormat="1" ht="15" customHeight="1">
      <c r="A70" s="227">
        <v>66</v>
      </c>
      <c r="B70" s="226" t="s">
        <v>212</v>
      </c>
      <c r="C70" s="294" t="s">
        <v>42</v>
      </c>
      <c r="D70" s="283">
        <v>242</v>
      </c>
      <c r="E70" s="299">
        <v>4000</v>
      </c>
      <c r="F70" s="307">
        <f aca="true" t="shared" si="4" ref="F70:F83">D70*E70</f>
        <v>968000</v>
      </c>
      <c r="G70" s="305">
        <v>6650</v>
      </c>
      <c r="H70" s="305">
        <f aca="true" t="shared" si="5" ref="H70:H83">D70*G70</f>
        <v>1609300</v>
      </c>
      <c r="I70" s="345">
        <f aca="true" t="shared" si="6" ref="I70:I83">(E70+G70)/2</f>
        <v>5325</v>
      </c>
      <c r="J70" s="346">
        <f aca="true" t="shared" si="7" ref="J70:J83">(F70+H70)/2</f>
        <v>1288650</v>
      </c>
    </row>
    <row r="71" spans="1:10" s="216" customFormat="1" ht="15" customHeight="1">
      <c r="A71" s="227">
        <v>67</v>
      </c>
      <c r="B71" s="226" t="s">
        <v>213</v>
      </c>
      <c r="C71" s="294" t="s">
        <v>42</v>
      </c>
      <c r="D71" s="283">
        <v>270</v>
      </c>
      <c r="E71" s="299">
        <v>4200</v>
      </c>
      <c r="F71" s="307">
        <f t="shared" si="4"/>
        <v>1134000</v>
      </c>
      <c r="G71" s="305">
        <v>7500</v>
      </c>
      <c r="H71" s="305">
        <f t="shared" si="5"/>
        <v>2025000</v>
      </c>
      <c r="I71" s="345">
        <f t="shared" si="6"/>
        <v>5850</v>
      </c>
      <c r="J71" s="346">
        <f t="shared" si="7"/>
        <v>1579500</v>
      </c>
    </row>
    <row r="72" spans="1:10" s="216" customFormat="1" ht="15" customHeight="1">
      <c r="A72" s="227">
        <v>68</v>
      </c>
      <c r="B72" s="226" t="s">
        <v>305</v>
      </c>
      <c r="C72" s="294" t="s">
        <v>3</v>
      </c>
      <c r="D72" s="283">
        <v>527</v>
      </c>
      <c r="E72" s="299">
        <v>4600</v>
      </c>
      <c r="F72" s="307">
        <f t="shared" si="4"/>
        <v>2424200</v>
      </c>
      <c r="G72" s="305">
        <v>3094</v>
      </c>
      <c r="H72" s="305">
        <f t="shared" si="5"/>
        <v>1630538</v>
      </c>
      <c r="I72" s="345">
        <f t="shared" si="6"/>
        <v>3847</v>
      </c>
      <c r="J72" s="346">
        <f t="shared" si="7"/>
        <v>2027369</v>
      </c>
    </row>
    <row r="73" spans="1:10" s="216" customFormat="1" ht="15" customHeight="1">
      <c r="A73" s="227">
        <v>69</v>
      </c>
      <c r="B73" s="226" t="s">
        <v>214</v>
      </c>
      <c r="C73" s="294" t="s">
        <v>2</v>
      </c>
      <c r="D73" s="283">
        <v>2451</v>
      </c>
      <c r="E73" s="299">
        <v>1200</v>
      </c>
      <c r="F73" s="307">
        <f t="shared" si="4"/>
        <v>2941200</v>
      </c>
      <c r="G73" s="305">
        <v>1270</v>
      </c>
      <c r="H73" s="305">
        <f t="shared" si="5"/>
        <v>3112770</v>
      </c>
      <c r="I73" s="345">
        <f t="shared" si="6"/>
        <v>1235</v>
      </c>
      <c r="J73" s="346">
        <f t="shared" si="7"/>
        <v>3026985</v>
      </c>
    </row>
    <row r="74" spans="1:10" s="216" customFormat="1" ht="15" customHeight="1">
      <c r="A74" s="227">
        <v>70</v>
      </c>
      <c r="B74" s="226" t="s">
        <v>148</v>
      </c>
      <c r="C74" s="294" t="s">
        <v>2</v>
      </c>
      <c r="D74" s="283">
        <v>459</v>
      </c>
      <c r="E74" s="299">
        <v>1200</v>
      </c>
      <c r="F74" s="307">
        <f t="shared" si="4"/>
        <v>550800</v>
      </c>
      <c r="G74" s="305">
        <v>1222</v>
      </c>
      <c r="H74" s="305">
        <f t="shared" si="5"/>
        <v>560898</v>
      </c>
      <c r="I74" s="345">
        <f t="shared" si="6"/>
        <v>1211</v>
      </c>
      <c r="J74" s="346">
        <f t="shared" si="7"/>
        <v>555849</v>
      </c>
    </row>
    <row r="75" spans="1:10" s="216" customFormat="1" ht="15" customHeight="1">
      <c r="A75" s="227">
        <v>71</v>
      </c>
      <c r="B75" s="226" t="s">
        <v>215</v>
      </c>
      <c r="C75" s="294" t="s">
        <v>2</v>
      </c>
      <c r="D75" s="283">
        <v>2938</v>
      </c>
      <c r="E75" s="299">
        <v>80</v>
      </c>
      <c r="F75" s="307">
        <f t="shared" si="4"/>
        <v>235040</v>
      </c>
      <c r="G75" s="305">
        <v>52</v>
      </c>
      <c r="H75" s="305">
        <f t="shared" si="5"/>
        <v>152776</v>
      </c>
      <c r="I75" s="345">
        <f t="shared" si="6"/>
        <v>66</v>
      </c>
      <c r="J75" s="346">
        <f t="shared" si="7"/>
        <v>193908</v>
      </c>
    </row>
    <row r="76" spans="1:10" s="216" customFormat="1" ht="15" customHeight="1">
      <c r="A76" s="227">
        <v>72</v>
      </c>
      <c r="B76" s="226" t="s">
        <v>230</v>
      </c>
      <c r="C76" s="294" t="s">
        <v>2</v>
      </c>
      <c r="D76" s="283">
        <v>9956</v>
      </c>
      <c r="E76" s="299">
        <v>112</v>
      </c>
      <c r="F76" s="307">
        <f t="shared" si="4"/>
        <v>1115072</v>
      </c>
      <c r="G76" s="305">
        <v>122</v>
      </c>
      <c r="H76" s="305">
        <f t="shared" si="5"/>
        <v>1214632</v>
      </c>
      <c r="I76" s="345">
        <f t="shared" si="6"/>
        <v>117</v>
      </c>
      <c r="J76" s="346">
        <f t="shared" si="7"/>
        <v>1164852</v>
      </c>
    </row>
    <row r="77" spans="1:10" s="216" customFormat="1" ht="15" customHeight="1">
      <c r="A77" s="227">
        <v>73</v>
      </c>
      <c r="B77" s="226" t="s">
        <v>231</v>
      </c>
      <c r="C77" s="294" t="s">
        <v>2</v>
      </c>
      <c r="D77" s="283">
        <v>8706</v>
      </c>
      <c r="E77" s="299">
        <v>120</v>
      </c>
      <c r="F77" s="307">
        <f t="shared" si="4"/>
        <v>1044720</v>
      </c>
      <c r="G77" s="305">
        <v>138</v>
      </c>
      <c r="H77" s="305">
        <f t="shared" si="5"/>
        <v>1201428</v>
      </c>
      <c r="I77" s="345">
        <f t="shared" si="6"/>
        <v>129</v>
      </c>
      <c r="J77" s="346">
        <f t="shared" si="7"/>
        <v>1123074</v>
      </c>
    </row>
    <row r="78" spans="1:10" s="216" customFormat="1" ht="15" customHeight="1">
      <c r="A78" s="227">
        <v>74</v>
      </c>
      <c r="B78" s="226" t="s">
        <v>232</v>
      </c>
      <c r="C78" s="294" t="s">
        <v>2</v>
      </c>
      <c r="D78" s="283">
        <v>2398</v>
      </c>
      <c r="E78" s="299">
        <v>158</v>
      </c>
      <c r="F78" s="307">
        <f t="shared" si="4"/>
        <v>378884</v>
      </c>
      <c r="G78" s="305">
        <v>207</v>
      </c>
      <c r="H78" s="305">
        <f t="shared" si="5"/>
        <v>496386</v>
      </c>
      <c r="I78" s="345">
        <f t="shared" si="6"/>
        <v>182.5</v>
      </c>
      <c r="J78" s="346">
        <f t="shared" si="7"/>
        <v>437635</v>
      </c>
    </row>
    <row r="79" spans="1:10" s="216" customFormat="1" ht="15" customHeight="1">
      <c r="A79" s="227">
        <v>75</v>
      </c>
      <c r="B79" s="226" t="s">
        <v>216</v>
      </c>
      <c r="C79" s="294" t="s">
        <v>223</v>
      </c>
      <c r="D79" s="283">
        <v>187</v>
      </c>
      <c r="E79" s="299">
        <v>2000</v>
      </c>
      <c r="F79" s="307">
        <f t="shared" si="4"/>
        <v>374000</v>
      </c>
      <c r="G79" s="305">
        <v>2274</v>
      </c>
      <c r="H79" s="305">
        <f t="shared" si="5"/>
        <v>425238</v>
      </c>
      <c r="I79" s="345">
        <f t="shared" si="6"/>
        <v>2137</v>
      </c>
      <c r="J79" s="346">
        <f t="shared" si="7"/>
        <v>399619</v>
      </c>
    </row>
    <row r="80" spans="1:10" s="216" customFormat="1" ht="15" customHeight="1">
      <c r="A80" s="227">
        <v>76</v>
      </c>
      <c r="B80" s="226" t="s">
        <v>217</v>
      </c>
      <c r="C80" s="294" t="s">
        <v>224</v>
      </c>
      <c r="D80" s="283">
        <v>104</v>
      </c>
      <c r="E80" s="299">
        <v>7000</v>
      </c>
      <c r="F80" s="307">
        <f t="shared" si="4"/>
        <v>728000</v>
      </c>
      <c r="G80" s="305">
        <v>2600</v>
      </c>
      <c r="H80" s="305">
        <f t="shared" si="5"/>
        <v>270400</v>
      </c>
      <c r="I80" s="345">
        <f t="shared" si="6"/>
        <v>4800</v>
      </c>
      <c r="J80" s="346">
        <f t="shared" si="7"/>
        <v>499200</v>
      </c>
    </row>
    <row r="81" spans="1:10" s="216" customFormat="1" ht="15" customHeight="1">
      <c r="A81" s="227">
        <v>77</v>
      </c>
      <c r="B81" s="226" t="s">
        <v>261</v>
      </c>
      <c r="C81" s="294" t="s">
        <v>143</v>
      </c>
      <c r="D81" s="283">
        <v>5735</v>
      </c>
      <c r="E81" s="299">
        <v>12000</v>
      </c>
      <c r="F81" s="307">
        <f t="shared" si="4"/>
        <v>68820000</v>
      </c>
      <c r="G81" s="305">
        <v>8580</v>
      </c>
      <c r="H81" s="305">
        <f t="shared" si="5"/>
        <v>49206300</v>
      </c>
      <c r="I81" s="345">
        <f t="shared" si="6"/>
        <v>10290</v>
      </c>
      <c r="J81" s="346">
        <f t="shared" si="7"/>
        <v>59013150</v>
      </c>
    </row>
    <row r="82" spans="1:10" s="216" customFormat="1" ht="15" customHeight="1">
      <c r="A82" s="227">
        <v>78</v>
      </c>
      <c r="B82" s="226" t="s">
        <v>262</v>
      </c>
      <c r="C82" s="294" t="s">
        <v>143</v>
      </c>
      <c r="D82" s="283">
        <v>1380</v>
      </c>
      <c r="E82" s="299">
        <v>14600</v>
      </c>
      <c r="F82" s="307">
        <f t="shared" si="4"/>
        <v>20148000</v>
      </c>
      <c r="G82" s="305">
        <v>10400</v>
      </c>
      <c r="H82" s="305">
        <f t="shared" si="5"/>
        <v>14352000</v>
      </c>
      <c r="I82" s="345">
        <f t="shared" si="6"/>
        <v>12500</v>
      </c>
      <c r="J82" s="346">
        <f t="shared" si="7"/>
        <v>17250000</v>
      </c>
    </row>
    <row r="83" spans="1:10" s="216" customFormat="1" ht="24.75" customHeight="1" thickBot="1">
      <c r="A83" s="238">
        <v>79</v>
      </c>
      <c r="B83" s="250" t="s">
        <v>263</v>
      </c>
      <c r="C83" s="295" t="s">
        <v>143</v>
      </c>
      <c r="D83" s="284">
        <v>409</v>
      </c>
      <c r="E83" s="300">
        <v>32000</v>
      </c>
      <c r="F83" s="308">
        <f t="shared" si="4"/>
        <v>13088000</v>
      </c>
      <c r="G83" s="309">
        <v>20000</v>
      </c>
      <c r="H83" s="311">
        <f t="shared" si="5"/>
        <v>8180000</v>
      </c>
      <c r="I83" s="347">
        <f t="shared" si="6"/>
        <v>26000</v>
      </c>
      <c r="J83" s="348">
        <f t="shared" si="7"/>
        <v>10634000</v>
      </c>
    </row>
    <row r="84" spans="1:10" s="216" customFormat="1" ht="24.75" customHeight="1">
      <c r="A84" s="254"/>
      <c r="B84" s="527" t="s">
        <v>179</v>
      </c>
      <c r="C84" s="527"/>
      <c r="D84" s="527"/>
      <c r="E84" s="272">
        <f>SUM(E5:E83)</f>
        <v>1518120</v>
      </c>
      <c r="F84" s="273">
        <f>SUM(F5:F83)</f>
        <v>277130566</v>
      </c>
      <c r="G84" s="331">
        <f>SUM(G5:G83)</f>
        <v>1178516</v>
      </c>
      <c r="H84" s="335">
        <f>SUM(H5:H83)</f>
        <v>207536911</v>
      </c>
      <c r="I84" s="349">
        <f>SUM(I5:I83)</f>
        <v>1348318</v>
      </c>
      <c r="J84" s="349">
        <f>SUM(J5:J83)</f>
        <v>242333738.5</v>
      </c>
    </row>
    <row r="85" spans="1:10" s="216" customFormat="1" ht="24.75" customHeight="1">
      <c r="A85" s="527" t="s">
        <v>180</v>
      </c>
      <c r="B85" s="527"/>
      <c r="C85" s="527"/>
      <c r="D85" s="527"/>
      <c r="E85" s="270">
        <f>E84*16/100</f>
        <v>242899.2</v>
      </c>
      <c r="F85" s="270">
        <f>F84*16/100</f>
        <v>44340890.56</v>
      </c>
      <c r="G85" s="332">
        <f>+G84*16%</f>
        <v>188562.56</v>
      </c>
      <c r="H85" s="336">
        <f>+H84*16%</f>
        <v>33205905.76</v>
      </c>
      <c r="I85" s="350">
        <f>+I84*16%</f>
        <v>215730.88</v>
      </c>
      <c r="J85" s="350">
        <f>+J84*16%</f>
        <v>38773398.160000004</v>
      </c>
    </row>
    <row r="86" spans="1:10" s="216" customFormat="1" ht="24.75" customHeight="1" thickBot="1">
      <c r="A86" s="527" t="s">
        <v>78</v>
      </c>
      <c r="B86" s="527"/>
      <c r="C86" s="527"/>
      <c r="D86" s="527"/>
      <c r="E86" s="271">
        <f>E84+E85</f>
        <v>1761019.2</v>
      </c>
      <c r="F86" s="274">
        <f>F84+F85</f>
        <v>321471456.56</v>
      </c>
      <c r="G86" s="334">
        <f>SUM(G84:G85)</f>
        <v>1367078.56</v>
      </c>
      <c r="H86" s="338">
        <f>SUM(H84:H85)</f>
        <v>240742816.76</v>
      </c>
      <c r="I86" s="351">
        <f>SUM(I84:I85)</f>
        <v>1564048.88</v>
      </c>
      <c r="J86" s="351">
        <f>SUM(J84:J85)</f>
        <v>281107136.66</v>
      </c>
    </row>
    <row r="87" spans="1:6" s="216" customFormat="1" ht="24.75" customHeight="1" thickBot="1">
      <c r="A87" s="254"/>
      <c r="B87" s="253"/>
      <c r="C87" s="254"/>
      <c r="D87" s="241"/>
      <c r="E87" s="251"/>
      <c r="F87" s="278"/>
    </row>
    <row r="88" spans="1:10" ht="39" customHeight="1" thickBot="1">
      <c r="A88" s="255" t="s">
        <v>272</v>
      </c>
      <c r="B88" s="256" t="s">
        <v>273</v>
      </c>
      <c r="C88" s="240" t="s">
        <v>181</v>
      </c>
      <c r="D88" s="43" t="s">
        <v>345</v>
      </c>
      <c r="E88" s="277" t="s">
        <v>25</v>
      </c>
      <c r="F88" s="277" t="s">
        <v>78</v>
      </c>
      <c r="G88" s="303" t="s">
        <v>25</v>
      </c>
      <c r="H88" s="495" t="s">
        <v>78</v>
      </c>
      <c r="I88" s="341" t="s">
        <v>352</v>
      </c>
      <c r="J88" s="342" t="s">
        <v>353</v>
      </c>
    </row>
    <row r="89" spans="1:10" ht="15" customHeight="1">
      <c r="A89" s="248">
        <v>1</v>
      </c>
      <c r="B89" s="249" t="s">
        <v>338</v>
      </c>
      <c r="C89" s="293" t="s">
        <v>319</v>
      </c>
      <c r="D89" s="282">
        <v>94</v>
      </c>
      <c r="E89" s="325">
        <v>14000</v>
      </c>
      <c r="F89" s="312">
        <f>E89*D89</f>
        <v>1316000</v>
      </c>
      <c r="G89" s="318">
        <v>9516</v>
      </c>
      <c r="H89" s="310">
        <f>D89*G89</f>
        <v>894504</v>
      </c>
      <c r="I89" s="492">
        <f>(E89+G89)/2</f>
        <v>11758</v>
      </c>
      <c r="J89" s="344">
        <f>(F89+H89)/2</f>
        <v>1105252</v>
      </c>
    </row>
    <row r="90" spans="1:10" ht="15" customHeight="1">
      <c r="A90" s="227">
        <v>2</v>
      </c>
      <c r="B90" s="233" t="s">
        <v>327</v>
      </c>
      <c r="C90" s="294" t="s">
        <v>319</v>
      </c>
      <c r="D90" s="283">
        <v>3</v>
      </c>
      <c r="E90" s="326">
        <v>150000</v>
      </c>
      <c r="F90" s="313">
        <f aca="true" t="shared" si="8" ref="F90:F97">E90*D90</f>
        <v>450000</v>
      </c>
      <c r="G90" s="306">
        <v>32500</v>
      </c>
      <c r="H90" s="496">
        <f aca="true" t="shared" si="9" ref="H90:H97">D90*G90</f>
        <v>97500</v>
      </c>
      <c r="I90" s="493">
        <f aca="true" t="shared" si="10" ref="I90:I97">(E90+G90)/2</f>
        <v>91250</v>
      </c>
      <c r="J90" s="346">
        <f aca="true" t="shared" si="11" ref="J90:J97">(F90+H90)/2</f>
        <v>273750</v>
      </c>
    </row>
    <row r="91" spans="1:10" ht="15" customHeight="1">
      <c r="A91" s="227">
        <v>3</v>
      </c>
      <c r="B91" s="226" t="s">
        <v>321</v>
      </c>
      <c r="C91" s="294" t="s">
        <v>319</v>
      </c>
      <c r="D91" s="283">
        <v>1120</v>
      </c>
      <c r="E91" s="326">
        <v>800</v>
      </c>
      <c r="F91" s="313">
        <f t="shared" si="8"/>
        <v>896000</v>
      </c>
      <c r="G91" s="306">
        <v>398</v>
      </c>
      <c r="H91" s="496">
        <f t="shared" si="9"/>
        <v>445760</v>
      </c>
      <c r="I91" s="493">
        <f t="shared" si="10"/>
        <v>599</v>
      </c>
      <c r="J91" s="346">
        <f t="shared" si="11"/>
        <v>670880</v>
      </c>
    </row>
    <row r="92" spans="1:10" ht="15" customHeight="1">
      <c r="A92" s="227">
        <v>4</v>
      </c>
      <c r="B92" s="314" t="s">
        <v>328</v>
      </c>
      <c r="C92" s="294" t="s">
        <v>319</v>
      </c>
      <c r="D92" s="283">
        <v>60</v>
      </c>
      <c r="E92" s="326">
        <v>2900</v>
      </c>
      <c r="F92" s="313">
        <f t="shared" si="8"/>
        <v>174000</v>
      </c>
      <c r="G92" s="306">
        <v>1854</v>
      </c>
      <c r="H92" s="496">
        <f t="shared" si="9"/>
        <v>111240</v>
      </c>
      <c r="I92" s="493">
        <f t="shared" si="10"/>
        <v>2377</v>
      </c>
      <c r="J92" s="346">
        <f t="shared" si="11"/>
        <v>142620</v>
      </c>
    </row>
    <row r="93" spans="1:10" ht="15" customHeight="1">
      <c r="A93" s="227">
        <v>5</v>
      </c>
      <c r="B93" s="226" t="s">
        <v>318</v>
      </c>
      <c r="C93" s="294" t="s">
        <v>319</v>
      </c>
      <c r="D93" s="283">
        <v>8</v>
      </c>
      <c r="E93" s="326">
        <v>29100</v>
      </c>
      <c r="F93" s="313">
        <f t="shared" si="8"/>
        <v>232800</v>
      </c>
      <c r="G93" s="306">
        <v>18395</v>
      </c>
      <c r="H93" s="496">
        <f t="shared" si="9"/>
        <v>147160</v>
      </c>
      <c r="I93" s="493">
        <f t="shared" si="10"/>
        <v>23747.5</v>
      </c>
      <c r="J93" s="346">
        <f t="shared" si="11"/>
        <v>189980</v>
      </c>
    </row>
    <row r="94" spans="1:10" ht="15" customHeight="1">
      <c r="A94" s="227">
        <v>6</v>
      </c>
      <c r="B94" s="226" t="s">
        <v>339</v>
      </c>
      <c r="C94" s="294" t="s">
        <v>319</v>
      </c>
      <c r="D94" s="283">
        <v>72</v>
      </c>
      <c r="E94" s="326">
        <v>13000</v>
      </c>
      <c r="F94" s="313">
        <f t="shared" si="8"/>
        <v>936000</v>
      </c>
      <c r="G94" s="306">
        <v>4446</v>
      </c>
      <c r="H94" s="496">
        <f t="shared" si="9"/>
        <v>320112</v>
      </c>
      <c r="I94" s="493">
        <f t="shared" si="10"/>
        <v>8723</v>
      </c>
      <c r="J94" s="346">
        <f t="shared" si="11"/>
        <v>628056</v>
      </c>
    </row>
    <row r="95" spans="1:10" ht="15" customHeight="1">
      <c r="A95" s="227">
        <v>7</v>
      </c>
      <c r="B95" s="314" t="s">
        <v>324</v>
      </c>
      <c r="C95" s="294" t="s">
        <v>319</v>
      </c>
      <c r="D95" s="283">
        <v>19</v>
      </c>
      <c r="E95" s="326">
        <v>990</v>
      </c>
      <c r="F95" s="313">
        <f t="shared" si="8"/>
        <v>18810</v>
      </c>
      <c r="G95" s="306">
        <v>538</v>
      </c>
      <c r="H95" s="496">
        <f t="shared" si="9"/>
        <v>10222</v>
      </c>
      <c r="I95" s="493">
        <f t="shared" si="10"/>
        <v>764</v>
      </c>
      <c r="J95" s="346">
        <f t="shared" si="11"/>
        <v>14516</v>
      </c>
    </row>
    <row r="96" spans="1:10" ht="15" customHeight="1">
      <c r="A96" s="227">
        <v>8</v>
      </c>
      <c r="B96" s="226" t="s">
        <v>320</v>
      </c>
      <c r="C96" s="294" t="s">
        <v>2</v>
      </c>
      <c r="D96" s="283">
        <v>4</v>
      </c>
      <c r="E96" s="326">
        <v>25600</v>
      </c>
      <c r="F96" s="313">
        <f t="shared" si="8"/>
        <v>102400</v>
      </c>
      <c r="G96" s="306">
        <v>3647</v>
      </c>
      <c r="H96" s="496">
        <f t="shared" si="9"/>
        <v>14588</v>
      </c>
      <c r="I96" s="493">
        <f t="shared" si="10"/>
        <v>14623.5</v>
      </c>
      <c r="J96" s="346">
        <f t="shared" si="11"/>
        <v>58494</v>
      </c>
    </row>
    <row r="97" spans="1:10" ht="15" customHeight="1" thickBot="1">
      <c r="A97" s="238">
        <v>9</v>
      </c>
      <c r="B97" s="315" t="s">
        <v>325</v>
      </c>
      <c r="C97" s="295" t="s">
        <v>342</v>
      </c>
      <c r="D97" s="284">
        <v>4</v>
      </c>
      <c r="E97" s="327">
        <v>19800</v>
      </c>
      <c r="F97" s="316">
        <f t="shared" si="8"/>
        <v>79200</v>
      </c>
      <c r="G97" s="491">
        <v>12853</v>
      </c>
      <c r="H97" s="497">
        <f t="shared" si="9"/>
        <v>51412</v>
      </c>
      <c r="I97" s="494">
        <f t="shared" si="10"/>
        <v>16326.5</v>
      </c>
      <c r="J97" s="348">
        <f t="shared" si="11"/>
        <v>65306</v>
      </c>
    </row>
    <row r="98" spans="1:10" ht="18">
      <c r="A98" s="254"/>
      <c r="B98" s="527" t="s">
        <v>179</v>
      </c>
      <c r="C98" s="527"/>
      <c r="D98" s="527"/>
      <c r="E98" s="273">
        <f>SUM(E89:E97)</f>
        <v>256190</v>
      </c>
      <c r="F98" s="273">
        <f>SUM(F89:F97)</f>
        <v>4205210</v>
      </c>
      <c r="G98" s="331">
        <f>SUM(G89:G97)</f>
        <v>84147</v>
      </c>
      <c r="H98" s="332">
        <f>SUM(H89:H97)</f>
        <v>2092498</v>
      </c>
      <c r="I98" s="352">
        <f>SUM(I89:I97)</f>
        <v>170168.5</v>
      </c>
      <c r="J98" s="349">
        <f>SUM(J89:J97)</f>
        <v>3148854</v>
      </c>
    </row>
    <row r="99" spans="1:10" ht="18">
      <c r="A99" s="527" t="s">
        <v>180</v>
      </c>
      <c r="B99" s="527"/>
      <c r="C99" s="527"/>
      <c r="D99" s="527"/>
      <c r="E99" s="288">
        <f>E98*16/100</f>
        <v>40990.4</v>
      </c>
      <c r="F99" s="333">
        <f>F98*16/100</f>
        <v>672833.6</v>
      </c>
      <c r="G99" s="332">
        <f>G98*16%</f>
        <v>13463.52</v>
      </c>
      <c r="H99" s="332">
        <f>H98*16%</f>
        <v>334799.68</v>
      </c>
      <c r="I99" s="353">
        <f>I98*16%</f>
        <v>27226.96</v>
      </c>
      <c r="J99" s="350">
        <f>J98*16%</f>
        <v>503816.64</v>
      </c>
    </row>
    <row r="100" spans="1:10" ht="18.75" thickBot="1">
      <c r="A100" s="527" t="s">
        <v>78</v>
      </c>
      <c r="B100" s="527"/>
      <c r="C100" s="527"/>
      <c r="D100" s="527"/>
      <c r="E100" s="274">
        <f>E98+E99</f>
        <v>297180.4</v>
      </c>
      <c r="F100" s="274">
        <f>F98+F99</f>
        <v>4878043.6</v>
      </c>
      <c r="G100" s="334">
        <v>97610.52</v>
      </c>
      <c r="H100" s="334">
        <f>H98+H99</f>
        <v>2427297.68</v>
      </c>
      <c r="I100" s="354">
        <f>I98+I99</f>
        <v>197395.46</v>
      </c>
      <c r="J100" s="351">
        <f>J98+J99</f>
        <v>3652670.64</v>
      </c>
    </row>
    <row r="101" spans="1:10" s="323" customFormat="1" ht="12.75" thickBot="1">
      <c r="A101" s="254"/>
      <c r="B101" s="317"/>
      <c r="C101" s="254"/>
      <c r="D101" s="254"/>
      <c r="E101" s="320"/>
      <c r="F101" s="321"/>
      <c r="G101" s="322"/>
      <c r="H101" s="322"/>
      <c r="I101" s="321"/>
      <c r="J101" s="321"/>
    </row>
    <row r="102" spans="1:10" ht="18.75" thickBot="1">
      <c r="A102" s="527" t="s">
        <v>346</v>
      </c>
      <c r="B102" s="527"/>
      <c r="C102" s="527"/>
      <c r="D102" s="527"/>
      <c r="E102" s="289">
        <f aca="true" t="shared" si="12" ref="E102:J102">E86+E100</f>
        <v>2058199.6</v>
      </c>
      <c r="F102" s="324">
        <f t="shared" si="12"/>
        <v>326349500.16</v>
      </c>
      <c r="G102" s="340">
        <f t="shared" si="12"/>
        <v>1464689.08</v>
      </c>
      <c r="H102" s="340">
        <f t="shared" si="12"/>
        <v>243170114.44</v>
      </c>
      <c r="I102" s="355">
        <f t="shared" si="12"/>
        <v>1761444.3399999999</v>
      </c>
      <c r="J102" s="356">
        <f t="shared" si="12"/>
        <v>284759807.3</v>
      </c>
    </row>
    <row r="103" ht="12">
      <c r="E103" s="279"/>
    </row>
    <row r="104" ht="12">
      <c r="E104" s="279"/>
    </row>
    <row r="105" ht="12">
      <c r="E105" s="279"/>
    </row>
  </sheetData>
  <sheetProtection/>
  <mergeCells count="13">
    <mergeCell ref="A3:C3"/>
    <mergeCell ref="A2:C2"/>
    <mergeCell ref="D2:D4"/>
    <mergeCell ref="I2:J3"/>
    <mergeCell ref="A102:D102"/>
    <mergeCell ref="A85:D85"/>
    <mergeCell ref="A86:D86"/>
    <mergeCell ref="B98:D98"/>
    <mergeCell ref="A99:D99"/>
    <mergeCell ref="B84:D84"/>
    <mergeCell ref="G2:H3"/>
    <mergeCell ref="E2:F3"/>
    <mergeCell ref="A100:D100"/>
  </mergeCells>
  <printOptions horizontalCentered="1" verticalCentered="1"/>
  <pageMargins left="0.1968503937007874" right="0.1968503937007874" top="0.3937007874015748" bottom="0.3937007874015748" header="0.1968503937007874" footer="0"/>
  <pageSetup firstPageNumber="93" useFirstPageNumber="1" horizontalDpi="600" verticalDpi="600" orientation="landscape" scale="50" r:id="rId2"/>
  <headerFooter alignWithMargins="0">
    <oddHeader>&amp;C&amp;"Arial,Negrita"&amp;12SOLICITUD ELEMENTOS DE CONSUMO
PLAN DE COMPRAS AÑO 2010</oddHeader>
    <oddFooter>&amp;CPágina &amp;P</oddFooter>
  </headerFooter>
  <rowBreaks count="1" manualBreakCount="1">
    <brk id="54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J63"/>
  <sheetViews>
    <sheetView showGridLines="0" view="pageBreakPreview" zoomScale="75" zoomScaleNormal="80" zoomScaleSheetLayoutView="75" zoomScalePageLayoutView="0" workbookViewId="0" topLeftCell="A31">
      <pane xSplit="2" topLeftCell="F1" activePane="topRight" state="frozen"/>
      <selection pane="topLeft" activeCell="A1" sqref="A1"/>
      <selection pane="topRight" activeCell="B69" sqref="B69"/>
    </sheetView>
  </sheetViews>
  <sheetFormatPr defaultColWidth="11.421875" defaultRowHeight="12.75"/>
  <cols>
    <col min="1" max="1" width="6.28125" style="217" bestFit="1" customWidth="1"/>
    <col min="2" max="2" width="74.7109375" style="218" customWidth="1"/>
    <col min="3" max="3" width="12.7109375" style="217" customWidth="1"/>
    <col min="4" max="4" width="13.00390625" style="217" customWidth="1"/>
    <col min="5" max="5" width="16.8515625" style="214" customWidth="1"/>
    <col min="6" max="6" width="18.7109375" style="214" customWidth="1"/>
    <col min="7" max="7" width="17.57421875" style="214" customWidth="1"/>
    <col min="8" max="8" width="18.57421875" style="214" customWidth="1"/>
    <col min="9" max="9" width="19.421875" style="214" bestFit="1" customWidth="1"/>
    <col min="10" max="10" width="19.140625" style="214" bestFit="1" customWidth="1"/>
    <col min="11" max="16384" width="11.421875" style="214" customWidth="1"/>
  </cols>
  <sheetData>
    <row r="1" spans="1:4" s="213" customFormat="1" ht="21" customHeight="1" thickBot="1">
      <c r="A1" s="219"/>
      <c r="B1" s="220"/>
      <c r="C1" s="222"/>
      <c r="D1" s="222"/>
    </row>
    <row r="2" spans="1:10" ht="119.25" customHeight="1" thickBot="1">
      <c r="A2" s="539" t="s">
        <v>47</v>
      </c>
      <c r="B2" s="540"/>
      <c r="C2" s="541"/>
      <c r="D2" s="548" t="s">
        <v>432</v>
      </c>
      <c r="E2" s="532" t="s">
        <v>349</v>
      </c>
      <c r="F2" s="533"/>
      <c r="G2" s="528" t="s">
        <v>350</v>
      </c>
      <c r="H2" s="529"/>
      <c r="I2" s="523" t="s">
        <v>351</v>
      </c>
      <c r="J2" s="524"/>
    </row>
    <row r="3" spans="1:10" ht="33" customHeight="1" thickBot="1">
      <c r="A3" s="545" t="s">
        <v>326</v>
      </c>
      <c r="B3" s="546"/>
      <c r="C3" s="547"/>
      <c r="D3" s="549"/>
      <c r="E3" s="534"/>
      <c r="F3" s="535"/>
      <c r="G3" s="530"/>
      <c r="H3" s="531"/>
      <c r="I3" s="525"/>
      <c r="J3" s="526"/>
    </row>
    <row r="4" spans="1:10" s="215" customFormat="1" ht="36" customHeight="1" thickBot="1">
      <c r="A4" s="259" t="s">
        <v>272</v>
      </c>
      <c r="B4" s="223" t="s">
        <v>4</v>
      </c>
      <c r="C4" s="224" t="s">
        <v>181</v>
      </c>
      <c r="D4" s="550"/>
      <c r="E4" s="285" t="s">
        <v>25</v>
      </c>
      <c r="F4" s="286" t="s">
        <v>78</v>
      </c>
      <c r="G4" s="296" t="s">
        <v>25</v>
      </c>
      <c r="H4" s="297" t="s">
        <v>78</v>
      </c>
      <c r="I4" s="341" t="s">
        <v>352</v>
      </c>
      <c r="J4" s="342" t="s">
        <v>353</v>
      </c>
    </row>
    <row r="5" spans="1:10" s="216" customFormat="1" ht="15" customHeight="1">
      <c r="A5" s="260">
        <v>1</v>
      </c>
      <c r="B5" s="262" t="s">
        <v>306</v>
      </c>
      <c r="C5" s="263" t="s">
        <v>340</v>
      </c>
      <c r="D5" s="282">
        <v>115</v>
      </c>
      <c r="E5" s="325">
        <v>7500</v>
      </c>
      <c r="F5" s="312">
        <f>E5*D5</f>
        <v>862500</v>
      </c>
      <c r="G5" s="318">
        <v>5625</v>
      </c>
      <c r="H5" s="310">
        <f>D5*G5</f>
        <v>646875</v>
      </c>
      <c r="I5" s="492">
        <f>(E5+G5)/2</f>
        <v>6562.5</v>
      </c>
      <c r="J5" s="344">
        <f>(F5+H5)/2</f>
        <v>754687.5</v>
      </c>
    </row>
    <row r="6" spans="1:10" s="216" customFormat="1" ht="15" customHeight="1">
      <c r="A6" s="260">
        <v>2</v>
      </c>
      <c r="B6" s="262" t="s">
        <v>307</v>
      </c>
      <c r="C6" s="263" t="s">
        <v>319</v>
      </c>
      <c r="D6" s="283">
        <v>16</v>
      </c>
      <c r="E6" s="326">
        <v>104000</v>
      </c>
      <c r="F6" s="313">
        <f aca="true" t="shared" si="0" ref="F6:F36">E6*D6</f>
        <v>1664000</v>
      </c>
      <c r="G6" s="389">
        <v>78000</v>
      </c>
      <c r="H6" s="496">
        <f aca="true" t="shared" si="1" ref="H6:H36">D6*G6</f>
        <v>1248000</v>
      </c>
      <c r="I6" s="493">
        <f aca="true" t="shared" si="2" ref="I6:I36">(E6+G6)/2</f>
        <v>91000</v>
      </c>
      <c r="J6" s="346">
        <f aca="true" t="shared" si="3" ref="J6:J36">(F6+H6)/2</f>
        <v>1456000</v>
      </c>
    </row>
    <row r="7" spans="1:10" s="216" customFormat="1" ht="15" customHeight="1">
      <c r="A7" s="260">
        <v>3</v>
      </c>
      <c r="B7" s="262" t="s">
        <v>236</v>
      </c>
      <c r="C7" s="263" t="s">
        <v>319</v>
      </c>
      <c r="D7" s="283">
        <v>181</v>
      </c>
      <c r="E7" s="326">
        <v>460000</v>
      </c>
      <c r="F7" s="313">
        <f t="shared" si="0"/>
        <v>83260000</v>
      </c>
      <c r="G7" s="389">
        <v>345000</v>
      </c>
      <c r="H7" s="496">
        <f t="shared" si="1"/>
        <v>62445000</v>
      </c>
      <c r="I7" s="493">
        <f t="shared" si="2"/>
        <v>402500</v>
      </c>
      <c r="J7" s="346">
        <f t="shared" si="3"/>
        <v>72852500</v>
      </c>
    </row>
    <row r="8" spans="1:10" s="216" customFormat="1" ht="15" customHeight="1">
      <c r="A8" s="260">
        <v>4</v>
      </c>
      <c r="B8" s="262" t="s">
        <v>237</v>
      </c>
      <c r="C8" s="263" t="s">
        <v>319</v>
      </c>
      <c r="D8" s="283">
        <v>132</v>
      </c>
      <c r="E8" s="326">
        <v>520000</v>
      </c>
      <c r="F8" s="313">
        <f t="shared" si="0"/>
        <v>68640000</v>
      </c>
      <c r="G8" s="389">
        <v>390000</v>
      </c>
      <c r="H8" s="496">
        <f t="shared" si="1"/>
        <v>51480000</v>
      </c>
      <c r="I8" s="493">
        <f t="shared" si="2"/>
        <v>455000</v>
      </c>
      <c r="J8" s="346">
        <f t="shared" si="3"/>
        <v>60060000</v>
      </c>
    </row>
    <row r="9" spans="1:10" s="216" customFormat="1" ht="15" customHeight="1">
      <c r="A9" s="260">
        <v>5</v>
      </c>
      <c r="B9" s="262" t="s">
        <v>238</v>
      </c>
      <c r="C9" s="263" t="s">
        <v>319</v>
      </c>
      <c r="D9" s="283">
        <v>4</v>
      </c>
      <c r="E9" s="326">
        <v>550000</v>
      </c>
      <c r="F9" s="313">
        <f t="shared" si="0"/>
        <v>2200000</v>
      </c>
      <c r="G9" s="389">
        <v>412500</v>
      </c>
      <c r="H9" s="496">
        <f t="shared" si="1"/>
        <v>1650000</v>
      </c>
      <c r="I9" s="493">
        <f t="shared" si="2"/>
        <v>481250</v>
      </c>
      <c r="J9" s="346">
        <f t="shared" si="3"/>
        <v>1925000</v>
      </c>
    </row>
    <row r="10" spans="1:10" s="216" customFormat="1" ht="15" customHeight="1">
      <c r="A10" s="260">
        <v>6</v>
      </c>
      <c r="B10" s="262" t="s">
        <v>239</v>
      </c>
      <c r="C10" s="263" t="s">
        <v>319</v>
      </c>
      <c r="D10" s="283">
        <v>4</v>
      </c>
      <c r="E10" s="326">
        <v>900000</v>
      </c>
      <c r="F10" s="313">
        <f t="shared" si="0"/>
        <v>3600000</v>
      </c>
      <c r="G10" s="389">
        <v>675000</v>
      </c>
      <c r="H10" s="496">
        <f t="shared" si="1"/>
        <v>2700000</v>
      </c>
      <c r="I10" s="493">
        <f t="shared" si="2"/>
        <v>787500</v>
      </c>
      <c r="J10" s="346">
        <f t="shared" si="3"/>
        <v>3150000</v>
      </c>
    </row>
    <row r="11" spans="1:10" s="216" customFormat="1" ht="15" customHeight="1">
      <c r="A11" s="260">
        <v>7</v>
      </c>
      <c r="B11" s="262" t="s">
        <v>240</v>
      </c>
      <c r="C11" s="263" t="s">
        <v>319</v>
      </c>
      <c r="D11" s="283">
        <v>4</v>
      </c>
      <c r="E11" s="326">
        <v>900000</v>
      </c>
      <c r="F11" s="313">
        <f t="shared" si="0"/>
        <v>3600000</v>
      </c>
      <c r="G11" s="389">
        <v>675000</v>
      </c>
      <c r="H11" s="496">
        <f t="shared" si="1"/>
        <v>2700000</v>
      </c>
      <c r="I11" s="493">
        <f t="shared" si="2"/>
        <v>787500</v>
      </c>
      <c r="J11" s="346">
        <f t="shared" si="3"/>
        <v>3150000</v>
      </c>
    </row>
    <row r="12" spans="1:10" s="216" customFormat="1" ht="15" customHeight="1">
      <c r="A12" s="260">
        <v>8</v>
      </c>
      <c r="B12" s="262" t="s">
        <v>241</v>
      </c>
      <c r="C12" s="263" t="s">
        <v>319</v>
      </c>
      <c r="D12" s="283">
        <v>0</v>
      </c>
      <c r="E12" s="326">
        <v>900000</v>
      </c>
      <c r="F12" s="313">
        <f t="shared" si="0"/>
        <v>0</v>
      </c>
      <c r="G12" s="389">
        <v>675000</v>
      </c>
      <c r="H12" s="496">
        <f t="shared" si="1"/>
        <v>0</v>
      </c>
      <c r="I12" s="493">
        <f t="shared" si="2"/>
        <v>787500</v>
      </c>
      <c r="J12" s="346">
        <f t="shared" si="3"/>
        <v>0</v>
      </c>
    </row>
    <row r="13" spans="1:10" s="216" customFormat="1" ht="15" customHeight="1">
      <c r="A13" s="260">
        <v>9</v>
      </c>
      <c r="B13" s="262" t="s">
        <v>242</v>
      </c>
      <c r="C13" s="263" t="s">
        <v>319</v>
      </c>
      <c r="D13" s="283">
        <v>0</v>
      </c>
      <c r="E13" s="326">
        <v>110000</v>
      </c>
      <c r="F13" s="313">
        <f t="shared" si="0"/>
        <v>0</v>
      </c>
      <c r="G13" s="389">
        <v>82500</v>
      </c>
      <c r="H13" s="496">
        <f t="shared" si="1"/>
        <v>0</v>
      </c>
      <c r="I13" s="493">
        <f t="shared" si="2"/>
        <v>96250</v>
      </c>
      <c r="J13" s="346">
        <f t="shared" si="3"/>
        <v>0</v>
      </c>
    </row>
    <row r="14" spans="1:10" s="216" customFormat="1" ht="15" customHeight="1">
      <c r="A14" s="260">
        <v>10</v>
      </c>
      <c r="B14" s="262" t="s">
        <v>243</v>
      </c>
      <c r="C14" s="263" t="s">
        <v>319</v>
      </c>
      <c r="D14" s="283">
        <v>0</v>
      </c>
      <c r="E14" s="326">
        <v>120000</v>
      </c>
      <c r="F14" s="313">
        <f t="shared" si="0"/>
        <v>0</v>
      </c>
      <c r="G14" s="389">
        <v>90000</v>
      </c>
      <c r="H14" s="496">
        <f t="shared" si="1"/>
        <v>0</v>
      </c>
      <c r="I14" s="493">
        <f t="shared" si="2"/>
        <v>105000</v>
      </c>
      <c r="J14" s="346">
        <f t="shared" si="3"/>
        <v>0</v>
      </c>
    </row>
    <row r="15" spans="1:10" s="216" customFormat="1" ht="24.75" customHeight="1">
      <c r="A15" s="260">
        <v>11</v>
      </c>
      <c r="B15" s="262" t="s">
        <v>308</v>
      </c>
      <c r="C15" s="263" t="s">
        <v>319</v>
      </c>
      <c r="D15" s="283">
        <v>7</v>
      </c>
      <c r="E15" s="326">
        <v>710000</v>
      </c>
      <c r="F15" s="313">
        <f t="shared" si="0"/>
        <v>4970000</v>
      </c>
      <c r="G15" s="389">
        <v>532500</v>
      </c>
      <c r="H15" s="496">
        <f t="shared" si="1"/>
        <v>3727500</v>
      </c>
      <c r="I15" s="493">
        <f t="shared" si="2"/>
        <v>621250</v>
      </c>
      <c r="J15" s="346">
        <f t="shared" si="3"/>
        <v>4348750</v>
      </c>
    </row>
    <row r="16" spans="1:10" s="216" customFormat="1" ht="24.75" customHeight="1">
      <c r="A16" s="260">
        <v>12</v>
      </c>
      <c r="B16" s="262" t="s">
        <v>244</v>
      </c>
      <c r="C16" s="263" t="s">
        <v>319</v>
      </c>
      <c r="D16" s="283">
        <v>17</v>
      </c>
      <c r="E16" s="326">
        <v>380000</v>
      </c>
      <c r="F16" s="313">
        <f t="shared" si="0"/>
        <v>6460000</v>
      </c>
      <c r="G16" s="389">
        <v>285000</v>
      </c>
      <c r="H16" s="496">
        <f t="shared" si="1"/>
        <v>4845000</v>
      </c>
      <c r="I16" s="493">
        <f t="shared" si="2"/>
        <v>332500</v>
      </c>
      <c r="J16" s="346">
        <f t="shared" si="3"/>
        <v>5652500</v>
      </c>
    </row>
    <row r="17" spans="1:10" s="216" customFormat="1" ht="15" customHeight="1">
      <c r="A17" s="260">
        <v>13</v>
      </c>
      <c r="B17" s="262" t="s">
        <v>245</v>
      </c>
      <c r="C17" s="263" t="s">
        <v>319</v>
      </c>
      <c r="D17" s="283">
        <v>4</v>
      </c>
      <c r="E17" s="326">
        <v>242000</v>
      </c>
      <c r="F17" s="313">
        <f t="shared" si="0"/>
        <v>968000</v>
      </c>
      <c r="G17" s="389">
        <v>181500</v>
      </c>
      <c r="H17" s="496">
        <f t="shared" si="1"/>
        <v>726000</v>
      </c>
      <c r="I17" s="493">
        <f t="shared" si="2"/>
        <v>211750</v>
      </c>
      <c r="J17" s="346">
        <f t="shared" si="3"/>
        <v>847000</v>
      </c>
    </row>
    <row r="18" spans="1:10" s="216" customFormat="1" ht="24.75" customHeight="1">
      <c r="A18" s="260">
        <v>14</v>
      </c>
      <c r="B18" s="262" t="s">
        <v>246</v>
      </c>
      <c r="C18" s="263" t="s">
        <v>319</v>
      </c>
      <c r="D18" s="283">
        <v>12</v>
      </c>
      <c r="E18" s="326">
        <v>584000</v>
      </c>
      <c r="F18" s="313">
        <f t="shared" si="0"/>
        <v>7008000</v>
      </c>
      <c r="G18" s="389">
        <v>438000</v>
      </c>
      <c r="H18" s="496">
        <f t="shared" si="1"/>
        <v>5256000</v>
      </c>
      <c r="I18" s="493">
        <f t="shared" si="2"/>
        <v>511000</v>
      </c>
      <c r="J18" s="346">
        <f t="shared" si="3"/>
        <v>6132000</v>
      </c>
    </row>
    <row r="19" spans="1:10" s="216" customFormat="1" ht="15" customHeight="1">
      <c r="A19" s="260">
        <v>15</v>
      </c>
      <c r="B19" s="262" t="s">
        <v>247</v>
      </c>
      <c r="C19" s="263" t="s">
        <v>319</v>
      </c>
      <c r="D19" s="283">
        <v>12</v>
      </c>
      <c r="E19" s="326">
        <v>860000</v>
      </c>
      <c r="F19" s="313">
        <f t="shared" si="0"/>
        <v>10320000</v>
      </c>
      <c r="G19" s="389">
        <v>645000</v>
      </c>
      <c r="H19" s="496">
        <f t="shared" si="1"/>
        <v>7740000</v>
      </c>
      <c r="I19" s="493">
        <f t="shared" si="2"/>
        <v>752500</v>
      </c>
      <c r="J19" s="346">
        <f t="shared" si="3"/>
        <v>9030000</v>
      </c>
    </row>
    <row r="20" spans="1:10" s="216" customFormat="1" ht="24.75" customHeight="1">
      <c r="A20" s="260">
        <v>16</v>
      </c>
      <c r="B20" s="262" t="s">
        <v>248</v>
      </c>
      <c r="C20" s="263" t="s">
        <v>319</v>
      </c>
      <c r="D20" s="283">
        <v>12</v>
      </c>
      <c r="E20" s="326">
        <v>860000</v>
      </c>
      <c r="F20" s="313">
        <f t="shared" si="0"/>
        <v>10320000</v>
      </c>
      <c r="G20" s="389">
        <v>645000</v>
      </c>
      <c r="H20" s="496">
        <f t="shared" si="1"/>
        <v>7740000</v>
      </c>
      <c r="I20" s="493">
        <f t="shared" si="2"/>
        <v>752500</v>
      </c>
      <c r="J20" s="346">
        <f t="shared" si="3"/>
        <v>9030000</v>
      </c>
    </row>
    <row r="21" spans="1:10" s="216" customFormat="1" ht="24.75" customHeight="1">
      <c r="A21" s="260">
        <v>17</v>
      </c>
      <c r="B21" s="262" t="s">
        <v>249</v>
      </c>
      <c r="C21" s="263" t="s">
        <v>319</v>
      </c>
      <c r="D21" s="283">
        <v>12</v>
      </c>
      <c r="E21" s="326">
        <v>860000</v>
      </c>
      <c r="F21" s="313">
        <f t="shared" si="0"/>
        <v>10320000</v>
      </c>
      <c r="G21" s="389">
        <v>645000</v>
      </c>
      <c r="H21" s="496">
        <f t="shared" si="1"/>
        <v>7740000</v>
      </c>
      <c r="I21" s="493">
        <f t="shared" si="2"/>
        <v>752500</v>
      </c>
      <c r="J21" s="346">
        <f t="shared" si="3"/>
        <v>9030000</v>
      </c>
    </row>
    <row r="22" spans="1:10" s="216" customFormat="1" ht="24.75" customHeight="1">
      <c r="A22" s="260">
        <v>18</v>
      </c>
      <c r="B22" s="262" t="s">
        <v>225</v>
      </c>
      <c r="C22" s="263" t="s">
        <v>319</v>
      </c>
      <c r="D22" s="283">
        <v>16</v>
      </c>
      <c r="E22" s="326">
        <v>910000</v>
      </c>
      <c r="F22" s="313">
        <f t="shared" si="0"/>
        <v>14560000</v>
      </c>
      <c r="G22" s="389">
        <v>682500</v>
      </c>
      <c r="H22" s="496">
        <f t="shared" si="1"/>
        <v>10920000</v>
      </c>
      <c r="I22" s="493">
        <f t="shared" si="2"/>
        <v>796250</v>
      </c>
      <c r="J22" s="346">
        <f t="shared" si="3"/>
        <v>12740000</v>
      </c>
    </row>
    <row r="23" spans="1:10" s="216" customFormat="1" ht="24.75" customHeight="1">
      <c r="A23" s="260">
        <v>19</v>
      </c>
      <c r="B23" s="262" t="s">
        <v>250</v>
      </c>
      <c r="C23" s="263" t="s">
        <v>319</v>
      </c>
      <c r="D23" s="283">
        <v>16</v>
      </c>
      <c r="E23" s="326">
        <v>1300000</v>
      </c>
      <c r="F23" s="313">
        <f t="shared" si="0"/>
        <v>20800000</v>
      </c>
      <c r="G23" s="389">
        <v>975000</v>
      </c>
      <c r="H23" s="496">
        <f t="shared" si="1"/>
        <v>15600000</v>
      </c>
      <c r="I23" s="493">
        <f t="shared" si="2"/>
        <v>1137500</v>
      </c>
      <c r="J23" s="346">
        <f t="shared" si="3"/>
        <v>18200000</v>
      </c>
    </row>
    <row r="24" spans="1:10" s="216" customFormat="1" ht="24.75" customHeight="1">
      <c r="A24" s="260">
        <v>20</v>
      </c>
      <c r="B24" s="262" t="s">
        <v>251</v>
      </c>
      <c r="C24" s="263" t="s">
        <v>319</v>
      </c>
      <c r="D24" s="283">
        <v>18</v>
      </c>
      <c r="E24" s="326">
        <v>1300000</v>
      </c>
      <c r="F24" s="313">
        <f t="shared" si="0"/>
        <v>23400000</v>
      </c>
      <c r="G24" s="389">
        <v>975000</v>
      </c>
      <c r="H24" s="496">
        <f t="shared" si="1"/>
        <v>17550000</v>
      </c>
      <c r="I24" s="493">
        <f t="shared" si="2"/>
        <v>1137500</v>
      </c>
      <c r="J24" s="346">
        <f t="shared" si="3"/>
        <v>20475000</v>
      </c>
    </row>
    <row r="25" spans="1:10" s="216" customFormat="1" ht="24.75" customHeight="1">
      <c r="A25" s="260">
        <v>21</v>
      </c>
      <c r="B25" s="262" t="s">
        <v>252</v>
      </c>
      <c r="C25" s="263" t="s">
        <v>319</v>
      </c>
      <c r="D25" s="283">
        <v>18</v>
      </c>
      <c r="E25" s="326">
        <v>1300000</v>
      </c>
      <c r="F25" s="313">
        <f t="shared" si="0"/>
        <v>23400000</v>
      </c>
      <c r="G25" s="389">
        <v>975000</v>
      </c>
      <c r="H25" s="496">
        <f t="shared" si="1"/>
        <v>17550000</v>
      </c>
      <c r="I25" s="493">
        <f t="shared" si="2"/>
        <v>1137500</v>
      </c>
      <c r="J25" s="346">
        <f t="shared" si="3"/>
        <v>20475000</v>
      </c>
    </row>
    <row r="26" spans="1:10" s="216" customFormat="1" ht="24.75" customHeight="1">
      <c r="A26" s="260">
        <v>22</v>
      </c>
      <c r="B26" s="262" t="s">
        <v>344</v>
      </c>
      <c r="C26" s="263" t="s">
        <v>319</v>
      </c>
      <c r="D26" s="283">
        <v>2</v>
      </c>
      <c r="E26" s="326">
        <v>106000</v>
      </c>
      <c r="F26" s="313">
        <f t="shared" si="0"/>
        <v>212000</v>
      </c>
      <c r="G26" s="389">
        <v>79500</v>
      </c>
      <c r="H26" s="496">
        <f t="shared" si="1"/>
        <v>159000</v>
      </c>
      <c r="I26" s="493">
        <f t="shared" si="2"/>
        <v>92750</v>
      </c>
      <c r="J26" s="346">
        <f t="shared" si="3"/>
        <v>185500</v>
      </c>
    </row>
    <row r="27" spans="1:10" s="216" customFormat="1" ht="24.75" customHeight="1">
      <c r="A27" s="260">
        <v>23</v>
      </c>
      <c r="B27" s="262" t="s">
        <v>253</v>
      </c>
      <c r="C27" s="263" t="s">
        <v>319</v>
      </c>
      <c r="D27" s="283">
        <v>2</v>
      </c>
      <c r="E27" s="326">
        <v>120000</v>
      </c>
      <c r="F27" s="313">
        <f t="shared" si="0"/>
        <v>240000</v>
      </c>
      <c r="G27" s="389">
        <v>90000</v>
      </c>
      <c r="H27" s="496">
        <f t="shared" si="1"/>
        <v>180000</v>
      </c>
      <c r="I27" s="493">
        <f t="shared" si="2"/>
        <v>105000</v>
      </c>
      <c r="J27" s="346">
        <f t="shared" si="3"/>
        <v>210000</v>
      </c>
    </row>
    <row r="28" spans="1:10" s="216" customFormat="1" ht="15" customHeight="1">
      <c r="A28" s="260">
        <v>24</v>
      </c>
      <c r="B28" s="262" t="s">
        <v>309</v>
      </c>
      <c r="C28" s="263" t="s">
        <v>319</v>
      </c>
      <c r="D28" s="283">
        <v>3108</v>
      </c>
      <c r="E28" s="326">
        <v>2200</v>
      </c>
      <c r="F28" s="313">
        <f t="shared" si="0"/>
        <v>6837600</v>
      </c>
      <c r="G28" s="389">
        <v>1650</v>
      </c>
      <c r="H28" s="496">
        <f t="shared" si="1"/>
        <v>5128200</v>
      </c>
      <c r="I28" s="493">
        <f t="shared" si="2"/>
        <v>1925</v>
      </c>
      <c r="J28" s="346">
        <f t="shared" si="3"/>
        <v>5982900</v>
      </c>
    </row>
    <row r="29" spans="1:10" s="216" customFormat="1" ht="15" customHeight="1">
      <c r="A29" s="260">
        <v>25</v>
      </c>
      <c r="B29" s="262" t="s">
        <v>310</v>
      </c>
      <c r="C29" s="263" t="s">
        <v>319</v>
      </c>
      <c r="D29" s="283">
        <v>3440</v>
      </c>
      <c r="E29" s="326">
        <v>1800</v>
      </c>
      <c r="F29" s="313">
        <f t="shared" si="0"/>
        <v>6192000</v>
      </c>
      <c r="G29" s="389">
        <v>1350</v>
      </c>
      <c r="H29" s="496">
        <f t="shared" si="1"/>
        <v>4644000</v>
      </c>
      <c r="I29" s="493">
        <f t="shared" si="2"/>
        <v>1575</v>
      </c>
      <c r="J29" s="346">
        <f t="shared" si="3"/>
        <v>5418000</v>
      </c>
    </row>
    <row r="30" spans="1:10" s="216" customFormat="1" ht="15" customHeight="1">
      <c r="A30" s="260">
        <v>26</v>
      </c>
      <c r="B30" s="262" t="s">
        <v>311</v>
      </c>
      <c r="C30" s="263" t="s">
        <v>319</v>
      </c>
      <c r="D30" s="283">
        <v>181</v>
      </c>
      <c r="E30" s="326">
        <v>499600</v>
      </c>
      <c r="F30" s="313">
        <f t="shared" si="0"/>
        <v>90427600</v>
      </c>
      <c r="G30" s="389">
        <v>374700</v>
      </c>
      <c r="H30" s="496">
        <f t="shared" si="1"/>
        <v>67820700</v>
      </c>
      <c r="I30" s="493">
        <f t="shared" si="2"/>
        <v>437150</v>
      </c>
      <c r="J30" s="346">
        <f t="shared" si="3"/>
        <v>79124150</v>
      </c>
    </row>
    <row r="31" spans="1:10" s="216" customFormat="1" ht="15" customHeight="1">
      <c r="A31" s="260">
        <v>27</v>
      </c>
      <c r="B31" s="262" t="s">
        <v>312</v>
      </c>
      <c r="C31" s="263" t="s">
        <v>319</v>
      </c>
      <c r="D31" s="283">
        <v>176</v>
      </c>
      <c r="E31" s="326">
        <v>762000</v>
      </c>
      <c r="F31" s="313">
        <f t="shared" si="0"/>
        <v>134112000</v>
      </c>
      <c r="G31" s="389">
        <v>571500</v>
      </c>
      <c r="H31" s="496">
        <f t="shared" si="1"/>
        <v>100584000</v>
      </c>
      <c r="I31" s="493">
        <f t="shared" si="2"/>
        <v>666750</v>
      </c>
      <c r="J31" s="346">
        <f t="shared" si="3"/>
        <v>117348000</v>
      </c>
    </row>
    <row r="32" spans="1:10" s="216" customFormat="1" ht="15" customHeight="1">
      <c r="A32" s="260">
        <v>28</v>
      </c>
      <c r="B32" s="264" t="s">
        <v>313</v>
      </c>
      <c r="C32" s="263" t="s">
        <v>319</v>
      </c>
      <c r="D32" s="283">
        <v>161</v>
      </c>
      <c r="E32" s="326">
        <v>370000</v>
      </c>
      <c r="F32" s="313">
        <f t="shared" si="0"/>
        <v>59570000</v>
      </c>
      <c r="G32" s="389">
        <v>277500</v>
      </c>
      <c r="H32" s="496">
        <f t="shared" si="1"/>
        <v>44677500</v>
      </c>
      <c r="I32" s="493">
        <f t="shared" si="2"/>
        <v>323750</v>
      </c>
      <c r="J32" s="346">
        <f t="shared" si="3"/>
        <v>52123750</v>
      </c>
    </row>
    <row r="33" spans="1:10" s="216" customFormat="1" ht="15" customHeight="1">
      <c r="A33" s="260">
        <v>29</v>
      </c>
      <c r="B33" s="264" t="s">
        <v>314</v>
      </c>
      <c r="C33" s="263" t="s">
        <v>319</v>
      </c>
      <c r="D33" s="283">
        <v>147</v>
      </c>
      <c r="E33" s="326">
        <v>250000</v>
      </c>
      <c r="F33" s="313">
        <f t="shared" si="0"/>
        <v>36750000</v>
      </c>
      <c r="G33" s="389">
        <v>187500</v>
      </c>
      <c r="H33" s="496">
        <f t="shared" si="1"/>
        <v>27562500</v>
      </c>
      <c r="I33" s="493">
        <f t="shared" si="2"/>
        <v>218750</v>
      </c>
      <c r="J33" s="346">
        <f t="shared" si="3"/>
        <v>32156250</v>
      </c>
    </row>
    <row r="34" spans="1:10" s="216" customFormat="1" ht="15" customHeight="1">
      <c r="A34" s="260">
        <v>30</v>
      </c>
      <c r="B34" s="264" t="s">
        <v>315</v>
      </c>
      <c r="C34" s="263" t="s">
        <v>319</v>
      </c>
      <c r="D34" s="283">
        <v>135</v>
      </c>
      <c r="E34" s="326">
        <v>250000</v>
      </c>
      <c r="F34" s="313">
        <f t="shared" si="0"/>
        <v>33750000</v>
      </c>
      <c r="G34" s="389">
        <v>187500</v>
      </c>
      <c r="H34" s="496">
        <f t="shared" si="1"/>
        <v>25312500</v>
      </c>
      <c r="I34" s="493">
        <f t="shared" si="2"/>
        <v>218750</v>
      </c>
      <c r="J34" s="346">
        <f t="shared" si="3"/>
        <v>29531250</v>
      </c>
    </row>
    <row r="35" spans="1:10" s="216" customFormat="1" ht="15" customHeight="1">
      <c r="A35" s="260">
        <v>31</v>
      </c>
      <c r="B35" s="264" t="s">
        <v>316</v>
      </c>
      <c r="C35" s="263" t="s">
        <v>319</v>
      </c>
      <c r="D35" s="283">
        <v>135</v>
      </c>
      <c r="E35" s="326">
        <v>250000</v>
      </c>
      <c r="F35" s="313">
        <f t="shared" si="0"/>
        <v>33750000</v>
      </c>
      <c r="G35" s="389">
        <v>187500</v>
      </c>
      <c r="H35" s="496">
        <f t="shared" si="1"/>
        <v>25312500</v>
      </c>
      <c r="I35" s="493">
        <f t="shared" si="2"/>
        <v>218750</v>
      </c>
      <c r="J35" s="346">
        <f t="shared" si="3"/>
        <v>29531250</v>
      </c>
    </row>
    <row r="36" spans="1:10" s="216" customFormat="1" ht="15" customHeight="1" thickBot="1">
      <c r="A36" s="261">
        <v>32</v>
      </c>
      <c r="B36" s="265" t="s">
        <v>317</v>
      </c>
      <c r="C36" s="266" t="s">
        <v>319</v>
      </c>
      <c r="D36" s="284">
        <v>105</v>
      </c>
      <c r="E36" s="327">
        <v>640000</v>
      </c>
      <c r="F36" s="316">
        <f t="shared" si="0"/>
        <v>67200000</v>
      </c>
      <c r="G36" s="499">
        <v>480000</v>
      </c>
      <c r="H36" s="497">
        <f t="shared" si="1"/>
        <v>50400000</v>
      </c>
      <c r="I36" s="498">
        <f t="shared" si="2"/>
        <v>560000</v>
      </c>
      <c r="J36" s="348">
        <f t="shared" si="3"/>
        <v>58800000</v>
      </c>
    </row>
    <row r="37" spans="1:10" s="216" customFormat="1" ht="15" customHeight="1">
      <c r="A37" s="254"/>
      <c r="B37" s="527" t="s">
        <v>179</v>
      </c>
      <c r="C37" s="527"/>
      <c r="D37" s="527"/>
      <c r="E37" s="269">
        <f>SUM(E5:E36)</f>
        <v>17129100</v>
      </c>
      <c r="F37" s="269">
        <f>SUM(F5:F36)</f>
        <v>765393700</v>
      </c>
      <c r="G37" s="331">
        <v>12846825</v>
      </c>
      <c r="H37" s="332">
        <v>574045275</v>
      </c>
      <c r="I37" s="368">
        <f>SUM(I5:I36)</f>
        <v>14987962.5</v>
      </c>
      <c r="J37" s="368">
        <f>SUM(J5:J36)</f>
        <v>669719487.5</v>
      </c>
    </row>
    <row r="38" spans="1:10" s="216" customFormat="1" ht="15" customHeight="1">
      <c r="A38" s="527" t="s">
        <v>180</v>
      </c>
      <c r="B38" s="527"/>
      <c r="C38" s="527"/>
      <c r="D38" s="527"/>
      <c r="E38" s="270">
        <f>E37*16/100</f>
        <v>2740656</v>
      </c>
      <c r="F38" s="366">
        <f>F37*16/100</f>
        <v>122462992</v>
      </c>
      <c r="G38" s="337">
        <v>2055492</v>
      </c>
      <c r="H38" s="337">
        <v>91847244</v>
      </c>
      <c r="I38" s="369">
        <f>I37*16%</f>
        <v>2398074</v>
      </c>
      <c r="J38" s="369">
        <f>J37*16%</f>
        <v>107155118</v>
      </c>
    </row>
    <row r="39" spans="1:10" s="216" customFormat="1" ht="15" customHeight="1" thickBot="1">
      <c r="A39" s="527" t="s">
        <v>78</v>
      </c>
      <c r="B39" s="527"/>
      <c r="C39" s="527"/>
      <c r="D39" s="527"/>
      <c r="E39" s="271">
        <f>E37+E38</f>
        <v>19869756</v>
      </c>
      <c r="F39" s="271">
        <f>F37+F38</f>
        <v>887856692</v>
      </c>
      <c r="G39" s="339">
        <v>14902317</v>
      </c>
      <c r="H39" s="339">
        <v>665892519</v>
      </c>
      <c r="I39" s="370">
        <f>I37+I38</f>
        <v>17386036.5</v>
      </c>
      <c r="J39" s="370">
        <f>J37+J38</f>
        <v>776874605.5</v>
      </c>
    </row>
    <row r="40" spans="1:6" s="267" customFormat="1" ht="15" customHeight="1" thickBot="1">
      <c r="A40" s="258"/>
      <c r="B40" s="257"/>
      <c r="C40" s="258"/>
      <c r="D40" s="241"/>
      <c r="E40" s="251"/>
      <c r="F40" s="252"/>
    </row>
    <row r="41" spans="1:10" ht="29.25" customHeight="1" thickBot="1">
      <c r="A41" s="244" t="s">
        <v>272</v>
      </c>
      <c r="B41" s="239" t="s">
        <v>273</v>
      </c>
      <c r="C41" s="240" t="s">
        <v>181</v>
      </c>
      <c r="D41" s="256" t="s">
        <v>345</v>
      </c>
      <c r="E41" s="287" t="s">
        <v>25</v>
      </c>
      <c r="F41" s="268" t="s">
        <v>78</v>
      </c>
      <c r="G41" s="301" t="s">
        <v>25</v>
      </c>
      <c r="H41" s="503" t="s">
        <v>78</v>
      </c>
      <c r="I41" s="341" t="s">
        <v>352</v>
      </c>
      <c r="J41" s="342" t="s">
        <v>353</v>
      </c>
    </row>
    <row r="42" spans="1:10" ht="15" customHeight="1">
      <c r="A42" s="242">
        <v>1</v>
      </c>
      <c r="B42" s="243" t="s">
        <v>333</v>
      </c>
      <c r="C42" s="357" t="s">
        <v>341</v>
      </c>
      <c r="D42" s="282">
        <v>4</v>
      </c>
      <c r="E42" s="328">
        <v>48000</v>
      </c>
      <c r="F42" s="358">
        <f>D42*E42</f>
        <v>192000</v>
      </c>
      <c r="G42" s="389">
        <v>36000</v>
      </c>
      <c r="H42" s="310">
        <f>D42*G42</f>
        <v>144000</v>
      </c>
      <c r="I42" s="500">
        <f>(E42+G42)/2</f>
        <v>42000</v>
      </c>
      <c r="J42" s="371">
        <f>(F42+H42)/2</f>
        <v>168000</v>
      </c>
    </row>
    <row r="43" spans="1:10" ht="15" customHeight="1">
      <c r="A43" s="227">
        <v>2</v>
      </c>
      <c r="B43" s="228" t="s">
        <v>343</v>
      </c>
      <c r="C43" s="360" t="s">
        <v>342</v>
      </c>
      <c r="D43" s="283">
        <v>20</v>
      </c>
      <c r="E43" s="329">
        <v>19000</v>
      </c>
      <c r="F43" s="361">
        <f aca="true" t="shared" si="4" ref="F43:F51">D43*E43</f>
        <v>380000</v>
      </c>
      <c r="G43" s="389">
        <v>14250</v>
      </c>
      <c r="H43" s="496">
        <f aca="true" t="shared" si="5" ref="H43:H51">D43*G43</f>
        <v>285000</v>
      </c>
      <c r="I43" s="501">
        <f aca="true" t="shared" si="6" ref="I43:I51">(E43+G43)/2</f>
        <v>16625</v>
      </c>
      <c r="J43" s="372">
        <f aca="true" t="shared" si="7" ref="J43:J51">(F43+H43)/2</f>
        <v>332500</v>
      </c>
    </row>
    <row r="44" spans="1:10" ht="15" customHeight="1">
      <c r="A44" s="362">
        <v>3</v>
      </c>
      <c r="B44" s="228" t="s">
        <v>334</v>
      </c>
      <c r="C44" s="360" t="s">
        <v>342</v>
      </c>
      <c r="D44" s="283">
        <v>8</v>
      </c>
      <c r="E44" s="329">
        <v>106000</v>
      </c>
      <c r="F44" s="361">
        <f t="shared" si="4"/>
        <v>848000</v>
      </c>
      <c r="G44" s="389">
        <v>79500</v>
      </c>
      <c r="H44" s="496">
        <f t="shared" si="5"/>
        <v>636000</v>
      </c>
      <c r="I44" s="501">
        <f t="shared" si="6"/>
        <v>92750</v>
      </c>
      <c r="J44" s="372">
        <f t="shared" si="7"/>
        <v>742000</v>
      </c>
    </row>
    <row r="45" spans="1:10" ht="15" customHeight="1">
      <c r="A45" s="227">
        <v>4</v>
      </c>
      <c r="B45" s="228" t="s">
        <v>329</v>
      </c>
      <c r="C45" s="230" t="s">
        <v>319</v>
      </c>
      <c r="D45" s="283">
        <v>20</v>
      </c>
      <c r="E45" s="329">
        <v>44000</v>
      </c>
      <c r="F45" s="361">
        <f t="shared" si="4"/>
        <v>880000</v>
      </c>
      <c r="G45" s="389">
        <v>33000</v>
      </c>
      <c r="H45" s="496">
        <f t="shared" si="5"/>
        <v>660000</v>
      </c>
      <c r="I45" s="501">
        <f t="shared" si="6"/>
        <v>38500</v>
      </c>
      <c r="J45" s="372">
        <f t="shared" si="7"/>
        <v>770000</v>
      </c>
    </row>
    <row r="46" spans="1:10" ht="15" customHeight="1">
      <c r="A46" s="227">
        <v>5</v>
      </c>
      <c r="B46" s="228" t="s">
        <v>330</v>
      </c>
      <c r="C46" s="230" t="s">
        <v>319</v>
      </c>
      <c r="D46" s="283">
        <v>20</v>
      </c>
      <c r="E46" s="329">
        <v>44000</v>
      </c>
      <c r="F46" s="361">
        <f t="shared" si="4"/>
        <v>880000</v>
      </c>
      <c r="G46" s="389">
        <v>33000</v>
      </c>
      <c r="H46" s="496">
        <f t="shared" si="5"/>
        <v>660000</v>
      </c>
      <c r="I46" s="501">
        <f t="shared" si="6"/>
        <v>38500</v>
      </c>
      <c r="J46" s="372">
        <f t="shared" si="7"/>
        <v>770000</v>
      </c>
    </row>
    <row r="47" spans="1:10" ht="15" customHeight="1">
      <c r="A47" s="242">
        <v>6</v>
      </c>
      <c r="B47" s="228" t="s">
        <v>331</v>
      </c>
      <c r="C47" s="230" t="s">
        <v>319</v>
      </c>
      <c r="D47" s="283">
        <v>20</v>
      </c>
      <c r="E47" s="329">
        <v>44000</v>
      </c>
      <c r="F47" s="361">
        <f t="shared" si="4"/>
        <v>880000</v>
      </c>
      <c r="G47" s="389">
        <v>33000</v>
      </c>
      <c r="H47" s="496">
        <f t="shared" si="5"/>
        <v>660000</v>
      </c>
      <c r="I47" s="501">
        <f t="shared" si="6"/>
        <v>38500</v>
      </c>
      <c r="J47" s="372">
        <f t="shared" si="7"/>
        <v>770000</v>
      </c>
    </row>
    <row r="48" spans="1:10" ht="15" customHeight="1">
      <c r="A48" s="227">
        <v>7</v>
      </c>
      <c r="B48" s="228" t="s">
        <v>332</v>
      </c>
      <c r="C48" s="230" t="s">
        <v>319</v>
      </c>
      <c r="D48" s="283">
        <v>24</v>
      </c>
      <c r="E48" s="329">
        <v>44000</v>
      </c>
      <c r="F48" s="361">
        <f t="shared" si="4"/>
        <v>1056000</v>
      </c>
      <c r="G48" s="389">
        <v>33000</v>
      </c>
      <c r="H48" s="496">
        <f t="shared" si="5"/>
        <v>792000</v>
      </c>
      <c r="I48" s="501">
        <f t="shared" si="6"/>
        <v>38500</v>
      </c>
      <c r="J48" s="372">
        <f t="shared" si="7"/>
        <v>924000</v>
      </c>
    </row>
    <row r="49" spans="1:10" ht="24.75" customHeight="1">
      <c r="A49" s="362">
        <v>8</v>
      </c>
      <c r="B49" s="228" t="s">
        <v>336</v>
      </c>
      <c r="C49" s="230" t="s">
        <v>319</v>
      </c>
      <c r="D49" s="283">
        <v>4</v>
      </c>
      <c r="E49" s="329">
        <v>140000</v>
      </c>
      <c r="F49" s="361">
        <f t="shared" si="4"/>
        <v>560000</v>
      </c>
      <c r="G49" s="389">
        <v>105000</v>
      </c>
      <c r="H49" s="496">
        <f t="shared" si="5"/>
        <v>420000</v>
      </c>
      <c r="I49" s="501">
        <f t="shared" si="6"/>
        <v>122500</v>
      </c>
      <c r="J49" s="372">
        <f t="shared" si="7"/>
        <v>490000</v>
      </c>
    </row>
    <row r="50" spans="1:10" ht="15" customHeight="1">
      <c r="A50" s="227">
        <v>9</v>
      </c>
      <c r="B50" s="228" t="s">
        <v>337</v>
      </c>
      <c r="C50" s="230" t="s">
        <v>319</v>
      </c>
      <c r="D50" s="283">
        <v>4</v>
      </c>
      <c r="E50" s="329">
        <v>640000</v>
      </c>
      <c r="F50" s="361">
        <f t="shared" si="4"/>
        <v>2560000</v>
      </c>
      <c r="G50" s="389">
        <v>480000</v>
      </c>
      <c r="H50" s="496">
        <f t="shared" si="5"/>
        <v>1920000</v>
      </c>
      <c r="I50" s="501">
        <f t="shared" si="6"/>
        <v>560000</v>
      </c>
      <c r="J50" s="372">
        <f t="shared" si="7"/>
        <v>2240000</v>
      </c>
    </row>
    <row r="51" spans="1:10" ht="15" customHeight="1" thickBot="1">
      <c r="A51" s="242">
        <v>10</v>
      </c>
      <c r="B51" s="229" t="s">
        <v>335</v>
      </c>
      <c r="C51" s="231" t="s">
        <v>319</v>
      </c>
      <c r="D51" s="284">
        <v>6</v>
      </c>
      <c r="E51" s="330">
        <v>640000</v>
      </c>
      <c r="F51" s="363">
        <f t="shared" si="4"/>
        <v>3840000</v>
      </c>
      <c r="G51" s="499">
        <v>480000</v>
      </c>
      <c r="H51" s="497">
        <f t="shared" si="5"/>
        <v>2880000</v>
      </c>
      <c r="I51" s="502">
        <f t="shared" si="6"/>
        <v>560000</v>
      </c>
      <c r="J51" s="381">
        <f t="shared" si="7"/>
        <v>3360000</v>
      </c>
    </row>
    <row r="52" spans="1:10" ht="18" customHeight="1">
      <c r="A52" s="254"/>
      <c r="B52" s="527" t="s">
        <v>179</v>
      </c>
      <c r="C52" s="527"/>
      <c r="D52" s="527"/>
      <c r="E52" s="272">
        <f>SUM(E42:E51)</f>
        <v>1769000</v>
      </c>
      <c r="F52" s="273">
        <f>SUM(F42:F51)</f>
        <v>12076000</v>
      </c>
      <c r="G52" s="331">
        <v>1326750</v>
      </c>
      <c r="H52" s="336">
        <v>9057000</v>
      </c>
      <c r="I52" s="378">
        <f>SUM(I42:I51)</f>
        <v>1547875</v>
      </c>
      <c r="J52" s="375">
        <f>SUM(J42:J51)</f>
        <v>10566500</v>
      </c>
    </row>
    <row r="53" spans="1:10" ht="18">
      <c r="A53" s="527" t="s">
        <v>180</v>
      </c>
      <c r="B53" s="527"/>
      <c r="C53" s="527"/>
      <c r="D53" s="527"/>
      <c r="E53" s="270">
        <f>E52*16/100</f>
        <v>283040</v>
      </c>
      <c r="F53" s="333">
        <f>F52*16/100</f>
        <v>1932160</v>
      </c>
      <c r="G53" s="337">
        <f>G52*16%</f>
        <v>212280</v>
      </c>
      <c r="H53" s="373">
        <f>H52*16%</f>
        <v>1449120</v>
      </c>
      <c r="I53" s="379">
        <f>I52*16%</f>
        <v>247660</v>
      </c>
      <c r="J53" s="376">
        <f>J52*16%</f>
        <v>1690640</v>
      </c>
    </row>
    <row r="54" spans="1:10" ht="18.75" thickBot="1">
      <c r="A54" s="527" t="s">
        <v>78</v>
      </c>
      <c r="B54" s="527"/>
      <c r="C54" s="527"/>
      <c r="D54" s="527"/>
      <c r="E54" s="271">
        <f aca="true" t="shared" si="8" ref="E54:J54">E52+E53</f>
        <v>2052040</v>
      </c>
      <c r="F54" s="274">
        <f t="shared" si="8"/>
        <v>14008160</v>
      </c>
      <c r="G54" s="339">
        <f t="shared" si="8"/>
        <v>1539030</v>
      </c>
      <c r="H54" s="374">
        <f t="shared" si="8"/>
        <v>10506120</v>
      </c>
      <c r="I54" s="380">
        <f t="shared" si="8"/>
        <v>1795535</v>
      </c>
      <c r="J54" s="377">
        <f t="shared" si="8"/>
        <v>12257140</v>
      </c>
    </row>
    <row r="55" spans="1:10" ht="12.75" thickBot="1">
      <c r="A55" s="364"/>
      <c r="B55" s="365"/>
      <c r="C55" s="364"/>
      <c r="D55" s="359"/>
      <c r="E55" s="367"/>
      <c r="F55" s="367"/>
      <c r="G55" s="367"/>
      <c r="H55" s="367"/>
      <c r="I55" s="367"/>
      <c r="J55" s="367"/>
    </row>
    <row r="56" spans="1:10" ht="18.75" thickBot="1">
      <c r="A56" s="527" t="s">
        <v>346</v>
      </c>
      <c r="B56" s="527"/>
      <c r="C56" s="527"/>
      <c r="D56" s="527"/>
      <c r="E56" s="289">
        <f>E39+E54</f>
        <v>21921796</v>
      </c>
      <c r="F56" s="289">
        <f>F39+F54</f>
        <v>901864852</v>
      </c>
      <c r="G56" s="382">
        <v>16441347</v>
      </c>
      <c r="H56" s="382">
        <v>676398639</v>
      </c>
      <c r="I56" s="383">
        <f>I39+I54</f>
        <v>19181571.5</v>
      </c>
      <c r="J56" s="384">
        <f>J39+J54</f>
        <v>789131745.5</v>
      </c>
    </row>
    <row r="57" ht="11.25">
      <c r="D57" s="214"/>
    </row>
    <row r="58" ht="11.25">
      <c r="D58" s="214"/>
    </row>
    <row r="59" ht="11.25">
      <c r="D59" s="214"/>
    </row>
    <row r="60" ht="11.25">
      <c r="D60" s="214"/>
    </row>
    <row r="61" ht="11.25">
      <c r="D61" s="214"/>
    </row>
    <row r="62" ht="11.25">
      <c r="D62" s="214"/>
    </row>
    <row r="63" ht="11.25">
      <c r="D63" s="214"/>
    </row>
  </sheetData>
  <sheetProtection/>
  <mergeCells count="13">
    <mergeCell ref="A3:C3"/>
    <mergeCell ref="I2:J3"/>
    <mergeCell ref="A2:C2"/>
    <mergeCell ref="G2:H3"/>
    <mergeCell ref="E2:F3"/>
    <mergeCell ref="D2:D4"/>
    <mergeCell ref="B37:D37"/>
    <mergeCell ref="A38:D38"/>
    <mergeCell ref="A39:D39"/>
    <mergeCell ref="A56:D56"/>
    <mergeCell ref="B52:D52"/>
    <mergeCell ref="A53:D53"/>
    <mergeCell ref="A54:D54"/>
  </mergeCells>
  <printOptions horizontalCentered="1" verticalCentered="1"/>
  <pageMargins left="0.1968503937007874" right="0.1968503937007874" top="0.3937007874015748" bottom="0.3937007874015748" header="0.1968503937007874" footer="0"/>
  <pageSetup firstPageNumber="95" useFirstPageNumber="1" horizontalDpi="600" verticalDpi="600" orientation="landscape" scale="60" r:id="rId2"/>
  <headerFooter alignWithMargins="0">
    <oddHeader>&amp;C&amp;"Arial,Negrita"&amp;12SOLICITUD ELEMENTOS DE CONSUMO
PLAN DE COMPRAS AÑO 2010</oddHeader>
    <oddFooter>&amp;CPágina &amp;P</oddFooter>
  </headerFooter>
  <rowBreaks count="1" manualBreakCount="1">
    <brk id="39" max="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8"/>
  </sheetPr>
  <dimension ref="A1:J16"/>
  <sheetViews>
    <sheetView showGridLines="0" view="pageBreakPreview" zoomScale="75" zoomScaleNormal="80" zoomScaleSheetLayoutView="75" zoomScalePageLayoutView="0" workbookViewId="0" topLeftCell="C1">
      <selection activeCell="L4" sqref="L4"/>
    </sheetView>
  </sheetViews>
  <sheetFormatPr defaultColWidth="11.421875" defaultRowHeight="12.75"/>
  <cols>
    <col min="1" max="1" width="6.28125" style="217" bestFit="1" customWidth="1"/>
    <col min="2" max="2" width="58.28125" style="218" customWidth="1"/>
    <col min="3" max="3" width="12.7109375" style="217" customWidth="1"/>
    <col min="4" max="4" width="13.00390625" style="217" customWidth="1"/>
    <col min="5" max="5" width="16.00390625" style="214" bestFit="1" customWidth="1"/>
    <col min="6" max="6" width="17.8515625" style="214" bestFit="1" customWidth="1"/>
    <col min="7" max="7" width="15.00390625" style="214" bestFit="1" customWidth="1"/>
    <col min="8" max="8" width="17.421875" style="214" bestFit="1" customWidth="1"/>
    <col min="9" max="9" width="16.28125" style="214" bestFit="1" customWidth="1"/>
    <col min="10" max="10" width="17.7109375" style="214" customWidth="1"/>
    <col min="11" max="16384" width="11.421875" style="214" customWidth="1"/>
  </cols>
  <sheetData>
    <row r="1" spans="1:4" s="213" customFormat="1" ht="21" customHeight="1" thickBot="1">
      <c r="A1" s="219"/>
      <c r="B1" s="220"/>
      <c r="C1" s="222"/>
      <c r="D1" s="222"/>
    </row>
    <row r="2" spans="1:10" ht="139.5" customHeight="1" thickBot="1">
      <c r="A2" s="539" t="s">
        <v>47</v>
      </c>
      <c r="B2" s="540"/>
      <c r="C2" s="541"/>
      <c r="D2" s="542" t="s">
        <v>433</v>
      </c>
      <c r="E2" s="532" t="s">
        <v>349</v>
      </c>
      <c r="F2" s="533"/>
      <c r="G2" s="528" t="s">
        <v>350</v>
      </c>
      <c r="H2" s="529"/>
      <c r="I2" s="523" t="s">
        <v>351</v>
      </c>
      <c r="J2" s="524"/>
    </row>
    <row r="3" spans="1:10" ht="33" customHeight="1" thickBot="1">
      <c r="A3" s="545" t="s">
        <v>326</v>
      </c>
      <c r="B3" s="546"/>
      <c r="C3" s="547"/>
      <c r="D3" s="543"/>
      <c r="E3" s="534"/>
      <c r="F3" s="535"/>
      <c r="G3" s="530"/>
      <c r="H3" s="531"/>
      <c r="I3" s="525"/>
      <c r="J3" s="526"/>
    </row>
    <row r="4" spans="1:10" s="215" customFormat="1" ht="36" customHeight="1" thickBot="1">
      <c r="A4" s="234" t="s">
        <v>272</v>
      </c>
      <c r="B4" s="225" t="s">
        <v>425</v>
      </c>
      <c r="C4" s="232" t="s">
        <v>181</v>
      </c>
      <c r="D4" s="544"/>
      <c r="E4" s="292" t="s">
        <v>25</v>
      </c>
      <c r="F4" s="286" t="s">
        <v>78</v>
      </c>
      <c r="G4" s="296" t="s">
        <v>25</v>
      </c>
      <c r="H4" s="297" t="s">
        <v>78</v>
      </c>
      <c r="I4" s="341" t="s">
        <v>352</v>
      </c>
      <c r="J4" s="342" t="s">
        <v>353</v>
      </c>
    </row>
    <row r="5" spans="1:10" s="216" customFormat="1" ht="15" customHeight="1">
      <c r="A5" s="211">
        <v>1</v>
      </c>
      <c r="B5" s="233" t="s">
        <v>156</v>
      </c>
      <c r="C5" s="235" t="s">
        <v>2</v>
      </c>
      <c r="D5" s="290">
        <v>44</v>
      </c>
      <c r="E5" s="385">
        <v>236578</v>
      </c>
      <c r="F5" s="388">
        <f>D5*E5</f>
        <v>10409432</v>
      </c>
      <c r="G5" s="318">
        <v>177433.5</v>
      </c>
      <c r="H5" s="310">
        <f>G5*D5</f>
        <v>7807074</v>
      </c>
      <c r="I5" s="492">
        <f aca="true" t="shared" si="0" ref="I5:J9">(E5+G5)/2</f>
        <v>207005.75</v>
      </c>
      <c r="J5" s="344">
        <f t="shared" si="0"/>
        <v>9108253</v>
      </c>
    </row>
    <row r="6" spans="1:10" s="216" customFormat="1" ht="15" customHeight="1">
      <c r="A6" s="211">
        <v>2</v>
      </c>
      <c r="B6" s="233" t="s">
        <v>271</v>
      </c>
      <c r="C6" s="235" t="s">
        <v>2</v>
      </c>
      <c r="D6" s="281">
        <v>16</v>
      </c>
      <c r="E6" s="386">
        <v>183612</v>
      </c>
      <c r="F6" s="307">
        <f>D6*E6</f>
        <v>2937792</v>
      </c>
      <c r="G6" s="389">
        <v>137709</v>
      </c>
      <c r="H6" s="496">
        <f>G6*D6</f>
        <v>2203344</v>
      </c>
      <c r="I6" s="493">
        <f t="shared" si="0"/>
        <v>160660.5</v>
      </c>
      <c r="J6" s="346">
        <f t="shared" si="0"/>
        <v>2570568</v>
      </c>
    </row>
    <row r="7" spans="1:10" s="216" customFormat="1" ht="15" customHeight="1">
      <c r="A7" s="211">
        <v>3</v>
      </c>
      <c r="B7" s="233" t="s">
        <v>159</v>
      </c>
      <c r="C7" s="235" t="s">
        <v>2</v>
      </c>
      <c r="D7" s="281">
        <v>20</v>
      </c>
      <c r="E7" s="386">
        <v>134178</v>
      </c>
      <c r="F7" s="307">
        <f>D7*E7</f>
        <v>2683560</v>
      </c>
      <c r="G7" s="389">
        <v>100633.5</v>
      </c>
      <c r="H7" s="496">
        <f>G7*D7</f>
        <v>2012670</v>
      </c>
      <c r="I7" s="493">
        <f t="shared" si="0"/>
        <v>117405.75</v>
      </c>
      <c r="J7" s="346">
        <f t="shared" si="0"/>
        <v>2348115</v>
      </c>
    </row>
    <row r="8" spans="1:10" s="216" customFormat="1" ht="15" customHeight="1">
      <c r="A8" s="211">
        <v>4</v>
      </c>
      <c r="B8" s="233" t="s">
        <v>160</v>
      </c>
      <c r="C8" s="235" t="s">
        <v>2</v>
      </c>
      <c r="D8" s="281">
        <v>32</v>
      </c>
      <c r="E8" s="386">
        <v>197736</v>
      </c>
      <c r="F8" s="307">
        <f>D8*E8</f>
        <v>6327552</v>
      </c>
      <c r="G8" s="389">
        <v>148302</v>
      </c>
      <c r="H8" s="496">
        <f>G8*D8</f>
        <v>4745664</v>
      </c>
      <c r="I8" s="493">
        <f t="shared" si="0"/>
        <v>173019</v>
      </c>
      <c r="J8" s="346">
        <f t="shared" si="0"/>
        <v>5536608</v>
      </c>
    </row>
    <row r="9" spans="1:10" s="216" customFormat="1" ht="15" customHeight="1" thickBot="1">
      <c r="A9" s="212">
        <v>5</v>
      </c>
      <c r="B9" s="236" t="s">
        <v>270</v>
      </c>
      <c r="C9" s="237" t="s">
        <v>2</v>
      </c>
      <c r="D9" s="291">
        <v>2</v>
      </c>
      <c r="E9" s="387">
        <v>280000</v>
      </c>
      <c r="F9" s="308">
        <f>D9*E9</f>
        <v>560000</v>
      </c>
      <c r="G9" s="390">
        <v>210000</v>
      </c>
      <c r="H9" s="497">
        <f>G9*D9</f>
        <v>420000</v>
      </c>
      <c r="I9" s="498">
        <f t="shared" si="0"/>
        <v>245000</v>
      </c>
      <c r="J9" s="348">
        <f t="shared" si="0"/>
        <v>490000</v>
      </c>
    </row>
    <row r="10" spans="1:10" ht="18">
      <c r="A10" s="254"/>
      <c r="B10" s="527" t="s">
        <v>179</v>
      </c>
      <c r="C10" s="527"/>
      <c r="D10" s="527"/>
      <c r="E10" s="273">
        <f aca="true" t="shared" si="1" ref="E10:J10">SUM(E5:E9)</f>
        <v>1032104</v>
      </c>
      <c r="F10" s="269">
        <f t="shared" si="1"/>
        <v>22918336</v>
      </c>
      <c r="G10" s="331">
        <f t="shared" si="1"/>
        <v>774078</v>
      </c>
      <c r="H10" s="332">
        <f t="shared" si="1"/>
        <v>17188752</v>
      </c>
      <c r="I10" s="391">
        <f t="shared" si="1"/>
        <v>903091</v>
      </c>
      <c r="J10" s="391">
        <f t="shared" si="1"/>
        <v>20053544</v>
      </c>
    </row>
    <row r="11" spans="1:10" ht="18">
      <c r="A11" s="527" t="s">
        <v>180</v>
      </c>
      <c r="B11" s="527"/>
      <c r="C11" s="527"/>
      <c r="D11" s="527"/>
      <c r="E11" s="288">
        <f>E10*16/100</f>
        <v>165136.64</v>
      </c>
      <c r="F11" s="366">
        <f>F10*16/100</f>
        <v>3666933.76</v>
      </c>
      <c r="G11" s="337">
        <f>G10*16%</f>
        <v>123852.48</v>
      </c>
      <c r="H11" s="337">
        <f>H10*16%</f>
        <v>2750200.32</v>
      </c>
      <c r="I11" s="392">
        <f>I10*16%</f>
        <v>144494.56</v>
      </c>
      <c r="J11" s="392">
        <f>J10*16%</f>
        <v>3208567.04</v>
      </c>
    </row>
    <row r="12" spans="1:10" ht="42" customHeight="1" thickBot="1">
      <c r="A12" s="527" t="s">
        <v>78</v>
      </c>
      <c r="B12" s="527"/>
      <c r="C12" s="527"/>
      <c r="D12" s="527"/>
      <c r="E12" s="274">
        <f>+E10+E11</f>
        <v>1197240.6400000001</v>
      </c>
      <c r="F12" s="271">
        <f>+F10+F11</f>
        <v>26585269.759999998</v>
      </c>
      <c r="G12" s="339">
        <v>897930.48</v>
      </c>
      <c r="H12" s="339">
        <v>19938952.32</v>
      </c>
      <c r="I12" s="393">
        <f>+I10+I11</f>
        <v>1047585.56</v>
      </c>
      <c r="J12" s="393">
        <f>+J10+J11</f>
        <v>23262111.04</v>
      </c>
    </row>
    <row r="13" ht="11.25">
      <c r="D13" s="214"/>
    </row>
    <row r="14" ht="11.25">
      <c r="D14" s="214"/>
    </row>
    <row r="15" ht="11.25">
      <c r="D15" s="214"/>
    </row>
    <row r="16" ht="11.25">
      <c r="D16" s="214"/>
    </row>
  </sheetData>
  <sheetProtection/>
  <mergeCells count="9">
    <mergeCell ref="I2:J3"/>
    <mergeCell ref="G2:H3"/>
    <mergeCell ref="E2:F3"/>
    <mergeCell ref="A11:D11"/>
    <mergeCell ref="D2:D4"/>
    <mergeCell ref="A12:D12"/>
    <mergeCell ref="A3:C3"/>
    <mergeCell ref="A2:C2"/>
    <mergeCell ref="B10:D10"/>
  </mergeCells>
  <printOptions horizontalCentered="1" verticalCentered="1"/>
  <pageMargins left="0.1968503937007874" right="0.1968503937007874" top="0.3937007874015748" bottom="0.3937007874015748" header="0.1968503937007874" footer="0"/>
  <pageSetup firstPageNumber="97" useFirstPageNumber="1" horizontalDpi="600" verticalDpi="600" orientation="landscape" scale="60" r:id="rId2"/>
  <headerFooter alignWithMargins="0">
    <oddHeader>&amp;C&amp;"Arial,Negrita"&amp;12SOLICITUD ELEMENTOS DE CONSUMO
PLAN DE COMPRAS AÑO 2010</oddHeader>
    <oddFooter>&amp;CPágina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view="pageBreakPreview" zoomScale="75" zoomScaleSheetLayoutView="75" workbookViewId="0" topLeftCell="A19">
      <pane xSplit="2" topLeftCell="D1" activePane="topRight" state="frozen"/>
      <selection pane="topLeft" activeCell="A1" sqref="A1"/>
      <selection pane="topRight" activeCell="D50" sqref="D50"/>
    </sheetView>
  </sheetViews>
  <sheetFormatPr defaultColWidth="11.421875" defaultRowHeight="12.75"/>
  <cols>
    <col min="1" max="1" width="6.28125" style="217" bestFit="1" customWidth="1"/>
    <col min="2" max="2" width="53.7109375" style="218" customWidth="1"/>
    <col min="3" max="4" width="14.7109375" style="217" customWidth="1"/>
    <col min="5" max="5" width="14.421875" style="214" customWidth="1"/>
    <col min="6" max="6" width="18.421875" style="214" customWidth="1"/>
    <col min="7" max="7" width="15.00390625" style="416" customWidth="1"/>
    <col min="8" max="8" width="17.57421875" style="280" customWidth="1"/>
    <col min="9" max="9" width="14.7109375" style="214" customWidth="1"/>
    <col min="10" max="10" width="18.7109375" style="214" customWidth="1"/>
    <col min="11" max="16384" width="11.421875" style="214" customWidth="1"/>
  </cols>
  <sheetData>
    <row r="1" spans="1:8" s="213" customFormat="1" ht="21" customHeight="1" thickBot="1">
      <c r="A1" s="219"/>
      <c r="B1" s="220"/>
      <c r="C1" s="222"/>
      <c r="D1" s="222"/>
      <c r="G1" s="415"/>
      <c r="H1" s="275"/>
    </row>
    <row r="2" spans="1:10" ht="139.5" customHeight="1">
      <c r="A2" s="555" t="s">
        <v>47</v>
      </c>
      <c r="B2" s="556"/>
      <c r="C2" s="557"/>
      <c r="D2" s="542" t="s">
        <v>434</v>
      </c>
      <c r="E2" s="558" t="s">
        <v>430</v>
      </c>
      <c r="F2" s="559"/>
      <c r="G2" s="551" t="s">
        <v>431</v>
      </c>
      <c r="H2" s="552"/>
      <c r="I2" s="523" t="s">
        <v>351</v>
      </c>
      <c r="J2" s="524"/>
    </row>
    <row r="3" spans="1:10" ht="33" customHeight="1" thickBot="1">
      <c r="A3" s="562" t="s">
        <v>326</v>
      </c>
      <c r="B3" s="563"/>
      <c r="C3" s="564"/>
      <c r="D3" s="543"/>
      <c r="E3" s="560"/>
      <c r="F3" s="561"/>
      <c r="G3" s="553"/>
      <c r="H3" s="554"/>
      <c r="I3" s="525"/>
      <c r="J3" s="526"/>
    </row>
    <row r="4" spans="1:10" s="215" customFormat="1" ht="27" customHeight="1" thickBot="1">
      <c r="A4" s="234" t="s">
        <v>272</v>
      </c>
      <c r="B4" s="225" t="s">
        <v>426</v>
      </c>
      <c r="C4" s="232" t="s">
        <v>181</v>
      </c>
      <c r="D4" s="543"/>
      <c r="E4" s="424" t="s">
        <v>413</v>
      </c>
      <c r="F4" s="425" t="s">
        <v>78</v>
      </c>
      <c r="G4" s="423" t="s">
        <v>413</v>
      </c>
      <c r="H4" s="400" t="s">
        <v>78</v>
      </c>
      <c r="I4" s="400" t="s">
        <v>413</v>
      </c>
      <c r="J4" s="400" t="s">
        <v>78</v>
      </c>
    </row>
    <row r="5" spans="1:10" s="365" customFormat="1" ht="15" customHeight="1">
      <c r="A5" s="394">
        <v>1</v>
      </c>
      <c r="B5" s="395" t="s">
        <v>354</v>
      </c>
      <c r="C5" s="419" t="s">
        <v>355</v>
      </c>
      <c r="D5" s="486">
        <v>258</v>
      </c>
      <c r="E5" s="426">
        <v>2963.52</v>
      </c>
      <c r="F5" s="427">
        <f>D5*E5</f>
        <v>764588.16</v>
      </c>
      <c r="G5" s="442">
        <v>3016</v>
      </c>
      <c r="H5" s="445">
        <f>D5*G5</f>
        <v>778128</v>
      </c>
      <c r="I5" s="344">
        <f>(E5+G5)/2</f>
        <v>2989.76</v>
      </c>
      <c r="J5" s="344">
        <f>I5*D5</f>
        <v>771358.0800000001</v>
      </c>
    </row>
    <row r="6" spans="1:10" s="365" customFormat="1" ht="15" customHeight="1">
      <c r="A6" s="396">
        <v>2</v>
      </c>
      <c r="B6" s="397" t="s">
        <v>356</v>
      </c>
      <c r="C6" s="230" t="s">
        <v>319</v>
      </c>
      <c r="D6" s="487">
        <v>220</v>
      </c>
      <c r="E6" s="428">
        <v>1369.704</v>
      </c>
      <c r="F6" s="429">
        <f aca="true" t="shared" si="0" ref="F6:F37">D6*E6</f>
        <v>301334.88</v>
      </c>
      <c r="G6" s="319">
        <v>1392</v>
      </c>
      <c r="H6" s="446">
        <f aca="true" t="shared" si="1" ref="H6:H45">D6*G6</f>
        <v>306240</v>
      </c>
      <c r="I6" s="346">
        <f aca="true" t="shared" si="2" ref="I6:I37">(E6+G6)/2</f>
        <v>1380.8519999999999</v>
      </c>
      <c r="J6" s="346">
        <f aca="true" t="shared" si="3" ref="J6:J37">I6*D6</f>
        <v>303787.43999999994</v>
      </c>
    </row>
    <row r="7" spans="1:10" s="365" customFormat="1" ht="15" customHeight="1">
      <c r="A7" s="396">
        <v>3</v>
      </c>
      <c r="B7" s="397" t="s">
        <v>357</v>
      </c>
      <c r="C7" s="230" t="s">
        <v>358</v>
      </c>
      <c r="D7" s="487">
        <v>1864</v>
      </c>
      <c r="E7" s="428">
        <v>966.8504999999999</v>
      </c>
      <c r="F7" s="429">
        <f t="shared" si="0"/>
        <v>1802209.3319999997</v>
      </c>
      <c r="G7" s="319">
        <v>1044</v>
      </c>
      <c r="H7" s="446">
        <f t="shared" si="1"/>
        <v>1946016</v>
      </c>
      <c r="I7" s="346">
        <f t="shared" si="2"/>
        <v>1005.42525</v>
      </c>
      <c r="J7" s="346">
        <f t="shared" si="3"/>
        <v>1874112.666</v>
      </c>
    </row>
    <row r="8" spans="1:10" s="365" customFormat="1" ht="15" customHeight="1">
      <c r="A8" s="396">
        <v>4</v>
      </c>
      <c r="B8" s="397" t="s">
        <v>359</v>
      </c>
      <c r="C8" s="230" t="s">
        <v>360</v>
      </c>
      <c r="D8" s="487">
        <v>2520</v>
      </c>
      <c r="E8" s="428">
        <v>4166.526</v>
      </c>
      <c r="F8" s="429">
        <f t="shared" si="0"/>
        <v>10499645.52</v>
      </c>
      <c r="G8" s="319">
        <v>3795</v>
      </c>
      <c r="H8" s="446">
        <f t="shared" si="1"/>
        <v>9563400</v>
      </c>
      <c r="I8" s="346">
        <f t="shared" si="2"/>
        <v>3980.763</v>
      </c>
      <c r="J8" s="346">
        <f t="shared" si="3"/>
        <v>10031522.76</v>
      </c>
    </row>
    <row r="9" spans="1:10" s="365" customFormat="1" ht="15" customHeight="1">
      <c r="A9" s="396">
        <v>5</v>
      </c>
      <c r="B9" s="397" t="s">
        <v>361</v>
      </c>
      <c r="C9" s="230" t="s">
        <v>362</v>
      </c>
      <c r="D9" s="487">
        <v>276</v>
      </c>
      <c r="E9" s="428">
        <v>6118.0035</v>
      </c>
      <c r="F9" s="429">
        <f t="shared" si="0"/>
        <v>1688568.966</v>
      </c>
      <c r="G9" s="319">
        <v>6032</v>
      </c>
      <c r="H9" s="446">
        <f t="shared" si="1"/>
        <v>1664832</v>
      </c>
      <c r="I9" s="346">
        <f t="shared" si="2"/>
        <v>6075.001749999999</v>
      </c>
      <c r="J9" s="346">
        <f t="shared" si="3"/>
        <v>1676700.4829999998</v>
      </c>
    </row>
    <row r="10" spans="1:10" s="365" customFormat="1" ht="15" customHeight="1">
      <c r="A10" s="396">
        <v>6</v>
      </c>
      <c r="B10" s="397" t="s">
        <v>363</v>
      </c>
      <c r="C10" s="230" t="s">
        <v>364</v>
      </c>
      <c r="D10" s="487">
        <v>132</v>
      </c>
      <c r="E10" s="428">
        <v>4207.581</v>
      </c>
      <c r="F10" s="429">
        <f t="shared" si="0"/>
        <v>555400.692</v>
      </c>
      <c r="G10" s="319">
        <v>3944</v>
      </c>
      <c r="H10" s="446">
        <f t="shared" si="1"/>
        <v>520608</v>
      </c>
      <c r="I10" s="346">
        <f t="shared" si="2"/>
        <v>4075.7905</v>
      </c>
      <c r="J10" s="346">
        <f t="shared" si="3"/>
        <v>538004.346</v>
      </c>
    </row>
    <row r="11" spans="1:10" s="365" customFormat="1" ht="15" customHeight="1">
      <c r="A11" s="396">
        <v>7</v>
      </c>
      <c r="B11" s="397" t="s">
        <v>365</v>
      </c>
      <c r="C11" s="230" t="s">
        <v>364</v>
      </c>
      <c r="D11" s="487">
        <v>312</v>
      </c>
      <c r="E11" s="428">
        <v>4100.1555</v>
      </c>
      <c r="F11" s="429">
        <f t="shared" si="0"/>
        <v>1279248.516</v>
      </c>
      <c r="G11" s="319">
        <v>3944</v>
      </c>
      <c r="H11" s="446">
        <f t="shared" si="1"/>
        <v>1230528</v>
      </c>
      <c r="I11" s="346">
        <f t="shared" si="2"/>
        <v>4022.07775</v>
      </c>
      <c r="J11" s="346">
        <f t="shared" si="3"/>
        <v>1254888.258</v>
      </c>
    </row>
    <row r="12" spans="1:10" s="365" customFormat="1" ht="15" customHeight="1">
      <c r="A12" s="396">
        <v>8</v>
      </c>
      <c r="B12" s="397" t="s">
        <v>366</v>
      </c>
      <c r="C12" s="230" t="s">
        <v>367</v>
      </c>
      <c r="D12" s="487">
        <v>5280</v>
      </c>
      <c r="E12" s="428">
        <v>7025.7074999999995</v>
      </c>
      <c r="F12" s="429">
        <f t="shared" si="0"/>
        <v>37095735.599999994</v>
      </c>
      <c r="G12" s="319">
        <v>8470</v>
      </c>
      <c r="H12" s="446">
        <f t="shared" si="1"/>
        <v>44721600</v>
      </c>
      <c r="I12" s="346">
        <f t="shared" si="2"/>
        <v>7747.85375</v>
      </c>
      <c r="J12" s="346">
        <f t="shared" si="3"/>
        <v>40908667.800000004</v>
      </c>
    </row>
    <row r="13" spans="1:10" s="365" customFormat="1" ht="15" customHeight="1">
      <c r="A13" s="396">
        <v>9</v>
      </c>
      <c r="B13" s="397" t="s">
        <v>368</v>
      </c>
      <c r="C13" s="230" t="s">
        <v>369</v>
      </c>
      <c r="D13" s="487">
        <v>392</v>
      </c>
      <c r="E13" s="428">
        <v>2900.541</v>
      </c>
      <c r="F13" s="429">
        <f t="shared" si="0"/>
        <v>1137012.0720000002</v>
      </c>
      <c r="G13" s="319">
        <v>4466</v>
      </c>
      <c r="H13" s="446">
        <f t="shared" si="1"/>
        <v>1750672</v>
      </c>
      <c r="I13" s="346">
        <f t="shared" si="2"/>
        <v>3683.2705</v>
      </c>
      <c r="J13" s="346">
        <f t="shared" si="3"/>
        <v>1443842.036</v>
      </c>
    </row>
    <row r="14" spans="1:10" s="365" customFormat="1" ht="15" customHeight="1">
      <c r="A14" s="396">
        <v>10</v>
      </c>
      <c r="B14" s="397" t="s">
        <v>370</v>
      </c>
      <c r="C14" s="230" t="s">
        <v>319</v>
      </c>
      <c r="D14" s="487">
        <v>34</v>
      </c>
      <c r="E14" s="428">
        <v>1933.7009999999998</v>
      </c>
      <c r="F14" s="429">
        <f t="shared" si="0"/>
        <v>65745.83399999999</v>
      </c>
      <c r="G14" s="319">
        <v>4524</v>
      </c>
      <c r="H14" s="446">
        <f t="shared" si="1"/>
        <v>153816</v>
      </c>
      <c r="I14" s="346">
        <f t="shared" si="2"/>
        <v>3228.8505</v>
      </c>
      <c r="J14" s="346">
        <f t="shared" si="3"/>
        <v>109780.917</v>
      </c>
    </row>
    <row r="15" spans="1:10" s="365" customFormat="1" ht="15" customHeight="1">
      <c r="A15" s="396">
        <v>11</v>
      </c>
      <c r="B15" s="397" t="s">
        <v>371</v>
      </c>
      <c r="C15" s="230" t="s">
        <v>372</v>
      </c>
      <c r="D15" s="487">
        <v>356</v>
      </c>
      <c r="E15" s="428">
        <v>9435.72</v>
      </c>
      <c r="F15" s="429">
        <f t="shared" si="0"/>
        <v>3359116.32</v>
      </c>
      <c r="G15" s="319">
        <v>13920</v>
      </c>
      <c r="H15" s="446">
        <f t="shared" si="1"/>
        <v>4955520</v>
      </c>
      <c r="I15" s="346">
        <f t="shared" si="2"/>
        <v>11677.86</v>
      </c>
      <c r="J15" s="346">
        <f t="shared" si="3"/>
        <v>4157318.16</v>
      </c>
    </row>
    <row r="16" spans="1:10" s="365" customFormat="1" ht="15" customHeight="1">
      <c r="A16" s="396">
        <v>12</v>
      </c>
      <c r="B16" s="397" t="s">
        <v>373</v>
      </c>
      <c r="C16" s="230" t="s">
        <v>374</v>
      </c>
      <c r="D16" s="487">
        <v>336</v>
      </c>
      <c r="E16" s="428">
        <v>3858.4455</v>
      </c>
      <c r="F16" s="429">
        <f t="shared" si="0"/>
        <v>1296437.6879999998</v>
      </c>
      <c r="G16" s="319">
        <v>4524</v>
      </c>
      <c r="H16" s="446">
        <f t="shared" si="1"/>
        <v>1520064</v>
      </c>
      <c r="I16" s="346">
        <f t="shared" si="2"/>
        <v>4191.22275</v>
      </c>
      <c r="J16" s="346">
        <f t="shared" si="3"/>
        <v>1408250.844</v>
      </c>
    </row>
    <row r="17" spans="1:10" s="365" customFormat="1" ht="24" customHeight="1">
      <c r="A17" s="396">
        <v>13</v>
      </c>
      <c r="B17" s="397" t="s">
        <v>375</v>
      </c>
      <c r="C17" s="230" t="s">
        <v>319</v>
      </c>
      <c r="D17" s="487">
        <v>31</v>
      </c>
      <c r="E17" s="428">
        <v>3867.3915</v>
      </c>
      <c r="F17" s="429">
        <f t="shared" si="0"/>
        <v>119889.13650000001</v>
      </c>
      <c r="G17" s="319">
        <v>3480</v>
      </c>
      <c r="H17" s="446">
        <f t="shared" si="1"/>
        <v>107880</v>
      </c>
      <c r="I17" s="346">
        <f t="shared" si="2"/>
        <v>3673.69575</v>
      </c>
      <c r="J17" s="346">
        <f t="shared" si="3"/>
        <v>113884.56825</v>
      </c>
    </row>
    <row r="18" spans="1:10" s="365" customFormat="1" ht="15" customHeight="1">
      <c r="A18" s="396">
        <v>14</v>
      </c>
      <c r="B18" s="397" t="s">
        <v>376</v>
      </c>
      <c r="C18" s="230" t="s">
        <v>377</v>
      </c>
      <c r="D18" s="487">
        <v>144</v>
      </c>
      <c r="E18" s="428">
        <v>1754.655</v>
      </c>
      <c r="F18" s="429">
        <f t="shared" si="0"/>
        <v>252670.32</v>
      </c>
      <c r="G18" s="319">
        <v>2552</v>
      </c>
      <c r="H18" s="446">
        <f t="shared" si="1"/>
        <v>367488</v>
      </c>
      <c r="I18" s="346">
        <f t="shared" si="2"/>
        <v>2153.3275</v>
      </c>
      <c r="J18" s="346">
        <f t="shared" si="3"/>
        <v>310079.16</v>
      </c>
    </row>
    <row r="19" spans="1:10" s="365" customFormat="1" ht="15" customHeight="1">
      <c r="A19" s="396">
        <v>15</v>
      </c>
      <c r="B19" s="397" t="s">
        <v>378</v>
      </c>
      <c r="C19" s="230" t="s">
        <v>319</v>
      </c>
      <c r="D19" s="487">
        <v>196</v>
      </c>
      <c r="E19" s="428">
        <v>2130.6495</v>
      </c>
      <c r="F19" s="429">
        <f t="shared" si="0"/>
        <v>417607.302</v>
      </c>
      <c r="G19" s="319">
        <v>5220</v>
      </c>
      <c r="H19" s="446">
        <f t="shared" si="1"/>
        <v>1023120</v>
      </c>
      <c r="I19" s="346">
        <f t="shared" si="2"/>
        <v>3675.3247499999998</v>
      </c>
      <c r="J19" s="346">
        <f t="shared" si="3"/>
        <v>720363.651</v>
      </c>
    </row>
    <row r="20" spans="1:10" s="365" customFormat="1" ht="15" customHeight="1">
      <c r="A20" s="396">
        <v>16</v>
      </c>
      <c r="B20" s="397" t="s">
        <v>379</v>
      </c>
      <c r="C20" s="230" t="s">
        <v>380</v>
      </c>
      <c r="D20" s="487">
        <v>356</v>
      </c>
      <c r="E20" s="428">
        <v>2972.1615</v>
      </c>
      <c r="F20" s="429">
        <f t="shared" si="0"/>
        <v>1058089.494</v>
      </c>
      <c r="G20" s="319">
        <v>3480</v>
      </c>
      <c r="H20" s="446">
        <f t="shared" si="1"/>
        <v>1238880</v>
      </c>
      <c r="I20" s="346">
        <f t="shared" si="2"/>
        <v>3226.08075</v>
      </c>
      <c r="J20" s="346">
        <f t="shared" si="3"/>
        <v>1148484.747</v>
      </c>
    </row>
    <row r="21" spans="1:10" s="365" customFormat="1" ht="15" customHeight="1">
      <c r="A21" s="396">
        <v>17</v>
      </c>
      <c r="B21" s="397" t="s">
        <v>381</v>
      </c>
      <c r="C21" s="230" t="s">
        <v>382</v>
      </c>
      <c r="D21" s="487">
        <v>122</v>
      </c>
      <c r="E21" s="428">
        <v>20590.29</v>
      </c>
      <c r="F21" s="429">
        <f t="shared" si="0"/>
        <v>2512015.38</v>
      </c>
      <c r="G21" s="319">
        <v>5220</v>
      </c>
      <c r="H21" s="446">
        <f t="shared" si="1"/>
        <v>636840</v>
      </c>
      <c r="I21" s="346">
        <f t="shared" si="2"/>
        <v>12905.145</v>
      </c>
      <c r="J21" s="346">
        <f t="shared" si="3"/>
        <v>1574427.69</v>
      </c>
    </row>
    <row r="22" spans="1:10" s="365" customFormat="1" ht="15" customHeight="1">
      <c r="A22" s="396">
        <v>18</v>
      </c>
      <c r="B22" s="397" t="s">
        <v>383</v>
      </c>
      <c r="C22" s="230" t="s">
        <v>319</v>
      </c>
      <c r="D22" s="487">
        <v>144</v>
      </c>
      <c r="E22" s="428">
        <v>192854.025</v>
      </c>
      <c r="F22" s="429">
        <f t="shared" si="0"/>
        <v>27770979.599999998</v>
      </c>
      <c r="G22" s="319">
        <v>1276</v>
      </c>
      <c r="H22" s="446">
        <f t="shared" si="1"/>
        <v>183744</v>
      </c>
      <c r="I22" s="346">
        <f t="shared" si="2"/>
        <v>97065.0125</v>
      </c>
      <c r="J22" s="346">
        <f t="shared" si="3"/>
        <v>13977361.799999999</v>
      </c>
    </row>
    <row r="23" spans="1:10" s="365" customFormat="1" ht="15" customHeight="1">
      <c r="A23" s="396">
        <v>19</v>
      </c>
      <c r="B23" s="397" t="s">
        <v>384</v>
      </c>
      <c r="C23" s="230" t="s">
        <v>385</v>
      </c>
      <c r="D23" s="487">
        <v>220</v>
      </c>
      <c r="E23" s="428">
        <v>2318.6415</v>
      </c>
      <c r="F23" s="429">
        <f t="shared" si="0"/>
        <v>510101.13000000006</v>
      </c>
      <c r="G23" s="319">
        <v>5220</v>
      </c>
      <c r="H23" s="446">
        <f t="shared" si="1"/>
        <v>1148400</v>
      </c>
      <c r="I23" s="346">
        <f t="shared" si="2"/>
        <v>3769.32075</v>
      </c>
      <c r="J23" s="346">
        <f t="shared" si="3"/>
        <v>829250.565</v>
      </c>
    </row>
    <row r="24" spans="1:10" s="365" customFormat="1" ht="15" customHeight="1">
      <c r="A24" s="396">
        <v>20</v>
      </c>
      <c r="B24" s="397" t="s">
        <v>386</v>
      </c>
      <c r="C24" s="230" t="s">
        <v>387</v>
      </c>
      <c r="D24" s="487">
        <v>142</v>
      </c>
      <c r="E24" s="428">
        <v>2130.6495</v>
      </c>
      <c r="F24" s="429">
        <f t="shared" si="0"/>
        <v>302552.229</v>
      </c>
      <c r="G24" s="319">
        <v>1044</v>
      </c>
      <c r="H24" s="446">
        <f t="shared" si="1"/>
        <v>148248</v>
      </c>
      <c r="I24" s="346">
        <f t="shared" si="2"/>
        <v>1587.32475</v>
      </c>
      <c r="J24" s="346">
        <f t="shared" si="3"/>
        <v>225400.1145</v>
      </c>
    </row>
    <row r="25" spans="1:10" s="365" customFormat="1" ht="15" customHeight="1">
      <c r="A25" s="396">
        <v>21</v>
      </c>
      <c r="B25" s="397" t="s">
        <v>388</v>
      </c>
      <c r="C25" s="230" t="s">
        <v>319</v>
      </c>
      <c r="D25" s="487">
        <v>268</v>
      </c>
      <c r="E25" s="428">
        <v>4225.4835</v>
      </c>
      <c r="F25" s="429">
        <f t="shared" si="0"/>
        <v>1132429.578</v>
      </c>
      <c r="G25" s="319">
        <v>3074</v>
      </c>
      <c r="H25" s="446">
        <f t="shared" si="1"/>
        <v>823832</v>
      </c>
      <c r="I25" s="346">
        <f t="shared" si="2"/>
        <v>3649.74175</v>
      </c>
      <c r="J25" s="346">
        <f t="shared" si="3"/>
        <v>978130.789</v>
      </c>
    </row>
    <row r="26" spans="1:10" s="365" customFormat="1" ht="15" customHeight="1">
      <c r="A26" s="396">
        <v>22</v>
      </c>
      <c r="B26" s="397" t="s">
        <v>389</v>
      </c>
      <c r="C26" s="230" t="s">
        <v>390</v>
      </c>
      <c r="D26" s="487">
        <v>76</v>
      </c>
      <c r="E26" s="428">
        <v>3133.2</v>
      </c>
      <c r="F26" s="429">
        <f t="shared" si="0"/>
        <v>238123.19999999998</v>
      </c>
      <c r="G26" s="319">
        <v>3364</v>
      </c>
      <c r="H26" s="446">
        <f t="shared" si="1"/>
        <v>255664</v>
      </c>
      <c r="I26" s="346">
        <f t="shared" si="2"/>
        <v>3248.6</v>
      </c>
      <c r="J26" s="346">
        <f t="shared" si="3"/>
        <v>246893.6</v>
      </c>
    </row>
    <row r="27" spans="1:10" s="365" customFormat="1" ht="15" customHeight="1">
      <c r="A27" s="396">
        <v>23</v>
      </c>
      <c r="B27" s="397" t="s">
        <v>391</v>
      </c>
      <c r="C27" s="230" t="s">
        <v>392</v>
      </c>
      <c r="D27" s="487">
        <v>140</v>
      </c>
      <c r="E27" s="428">
        <v>3545.1150000000002</v>
      </c>
      <c r="F27" s="429">
        <f t="shared" si="0"/>
        <v>496316.10000000003</v>
      </c>
      <c r="G27" s="319">
        <v>2552</v>
      </c>
      <c r="H27" s="446">
        <f t="shared" si="1"/>
        <v>357280</v>
      </c>
      <c r="I27" s="346">
        <f t="shared" si="2"/>
        <v>3048.5575</v>
      </c>
      <c r="J27" s="346">
        <f t="shared" si="3"/>
        <v>426798.05</v>
      </c>
    </row>
    <row r="28" spans="1:10" s="365" customFormat="1" ht="15" customHeight="1">
      <c r="A28" s="396">
        <v>24</v>
      </c>
      <c r="B28" s="397" t="s">
        <v>393</v>
      </c>
      <c r="C28" s="230" t="s">
        <v>319</v>
      </c>
      <c r="D28" s="487">
        <v>432</v>
      </c>
      <c r="E28" s="428">
        <v>2363.4030000000002</v>
      </c>
      <c r="F28" s="429">
        <f t="shared" si="0"/>
        <v>1020990.0960000001</v>
      </c>
      <c r="G28" s="319">
        <v>1624</v>
      </c>
      <c r="H28" s="446">
        <f t="shared" si="1"/>
        <v>701568</v>
      </c>
      <c r="I28" s="346">
        <f t="shared" si="2"/>
        <v>1993.7015000000001</v>
      </c>
      <c r="J28" s="346">
        <f t="shared" si="3"/>
        <v>861279.0480000001</v>
      </c>
    </row>
    <row r="29" spans="1:10" s="365" customFormat="1" ht="15" customHeight="1">
      <c r="A29" s="396">
        <v>25</v>
      </c>
      <c r="B29" s="397" t="s">
        <v>394</v>
      </c>
      <c r="C29" s="230" t="s">
        <v>319</v>
      </c>
      <c r="D29" s="487">
        <v>416</v>
      </c>
      <c r="E29" s="428">
        <v>2940</v>
      </c>
      <c r="F29" s="429">
        <f t="shared" si="0"/>
        <v>1223040</v>
      </c>
      <c r="G29" s="319">
        <v>324.8</v>
      </c>
      <c r="H29" s="446">
        <f t="shared" si="1"/>
        <v>135116.80000000002</v>
      </c>
      <c r="I29" s="346">
        <f t="shared" si="2"/>
        <v>1632.4</v>
      </c>
      <c r="J29" s="346">
        <f t="shared" si="3"/>
        <v>679078.4</v>
      </c>
    </row>
    <row r="30" spans="1:10" s="365" customFormat="1" ht="15" customHeight="1">
      <c r="A30" s="396">
        <v>26</v>
      </c>
      <c r="B30" s="397" t="s">
        <v>395</v>
      </c>
      <c r="C30" s="230" t="s">
        <v>396</v>
      </c>
      <c r="D30" s="487">
        <v>144</v>
      </c>
      <c r="E30" s="428">
        <v>1396.5629999999999</v>
      </c>
      <c r="F30" s="429">
        <f t="shared" si="0"/>
        <v>201105.072</v>
      </c>
      <c r="G30" s="319">
        <v>1624</v>
      </c>
      <c r="H30" s="446">
        <f t="shared" si="1"/>
        <v>233856</v>
      </c>
      <c r="I30" s="346">
        <f t="shared" si="2"/>
        <v>1510.2815</v>
      </c>
      <c r="J30" s="346">
        <f t="shared" si="3"/>
        <v>217480.53600000002</v>
      </c>
    </row>
    <row r="31" spans="1:10" s="365" customFormat="1" ht="24" customHeight="1">
      <c r="A31" s="396">
        <v>27</v>
      </c>
      <c r="B31" s="397" t="s">
        <v>397</v>
      </c>
      <c r="C31" s="230" t="s">
        <v>319</v>
      </c>
      <c r="D31" s="487">
        <v>3380</v>
      </c>
      <c r="E31" s="428">
        <v>411.81</v>
      </c>
      <c r="F31" s="429">
        <f t="shared" si="0"/>
        <v>1391917.8</v>
      </c>
      <c r="G31" s="319">
        <v>440.8</v>
      </c>
      <c r="H31" s="446">
        <f t="shared" si="1"/>
        <v>1489904</v>
      </c>
      <c r="I31" s="346">
        <f t="shared" si="2"/>
        <v>426.305</v>
      </c>
      <c r="J31" s="346">
        <f t="shared" si="3"/>
        <v>1440910.9</v>
      </c>
    </row>
    <row r="32" spans="1:10" s="365" customFormat="1" ht="21" customHeight="1">
      <c r="A32" s="396">
        <v>28</v>
      </c>
      <c r="B32" s="397" t="s">
        <v>398</v>
      </c>
      <c r="C32" s="230" t="s">
        <v>319</v>
      </c>
      <c r="D32" s="487">
        <v>80</v>
      </c>
      <c r="E32" s="428">
        <v>5711.5695000000005</v>
      </c>
      <c r="F32" s="429">
        <f t="shared" si="0"/>
        <v>456925.56000000006</v>
      </c>
      <c r="G32" s="319">
        <v>5220</v>
      </c>
      <c r="H32" s="446">
        <f t="shared" si="1"/>
        <v>417600</v>
      </c>
      <c r="I32" s="346">
        <f t="shared" si="2"/>
        <v>5465.784750000001</v>
      </c>
      <c r="J32" s="346">
        <f t="shared" si="3"/>
        <v>437262.78</v>
      </c>
    </row>
    <row r="33" spans="1:10" s="365" customFormat="1" ht="15" customHeight="1">
      <c r="A33" s="396">
        <v>29</v>
      </c>
      <c r="B33" s="397" t="s">
        <v>399</v>
      </c>
      <c r="C33" s="230" t="s">
        <v>400</v>
      </c>
      <c r="D33" s="487">
        <v>40</v>
      </c>
      <c r="E33" s="428">
        <v>21763.35</v>
      </c>
      <c r="F33" s="429">
        <f t="shared" si="0"/>
        <v>870534</v>
      </c>
      <c r="G33" s="319">
        <v>18908</v>
      </c>
      <c r="H33" s="446">
        <f t="shared" si="1"/>
        <v>756320</v>
      </c>
      <c r="I33" s="346">
        <f t="shared" si="2"/>
        <v>20335.675</v>
      </c>
      <c r="J33" s="346">
        <f t="shared" si="3"/>
        <v>813427</v>
      </c>
    </row>
    <row r="34" spans="1:10" s="365" customFormat="1" ht="21" customHeight="1">
      <c r="A34" s="396">
        <v>30</v>
      </c>
      <c r="B34" s="397" t="s">
        <v>401</v>
      </c>
      <c r="C34" s="230" t="s">
        <v>402</v>
      </c>
      <c r="D34" s="487">
        <v>532</v>
      </c>
      <c r="E34" s="428">
        <v>13732.823999999999</v>
      </c>
      <c r="F34" s="429">
        <f t="shared" si="0"/>
        <v>7305862.367999999</v>
      </c>
      <c r="G34" s="319">
        <v>10904</v>
      </c>
      <c r="H34" s="446">
        <f t="shared" si="1"/>
        <v>5800928</v>
      </c>
      <c r="I34" s="346">
        <f t="shared" si="2"/>
        <v>12318.412</v>
      </c>
      <c r="J34" s="346">
        <f t="shared" si="3"/>
        <v>6553395.184</v>
      </c>
    </row>
    <row r="35" spans="1:10" s="365" customFormat="1" ht="15" customHeight="1">
      <c r="A35" s="396">
        <v>31</v>
      </c>
      <c r="B35" s="397" t="s">
        <v>403</v>
      </c>
      <c r="C35" s="230" t="s">
        <v>319</v>
      </c>
      <c r="D35" s="487">
        <v>564</v>
      </c>
      <c r="E35" s="428">
        <v>33904.6155</v>
      </c>
      <c r="F35" s="429">
        <f t="shared" si="0"/>
        <v>19122203.142</v>
      </c>
      <c r="G35" s="319">
        <v>4060</v>
      </c>
      <c r="H35" s="446">
        <f t="shared" si="1"/>
        <v>2289840</v>
      </c>
      <c r="I35" s="346">
        <f t="shared" si="2"/>
        <v>18982.30775</v>
      </c>
      <c r="J35" s="346">
        <f t="shared" si="3"/>
        <v>10706021.571</v>
      </c>
    </row>
    <row r="36" spans="1:10" s="365" customFormat="1" ht="15" customHeight="1">
      <c r="A36" s="396">
        <v>32</v>
      </c>
      <c r="B36" s="397" t="s">
        <v>404</v>
      </c>
      <c r="C36" s="230" t="s">
        <v>319</v>
      </c>
      <c r="D36" s="487">
        <v>224</v>
      </c>
      <c r="E36" s="428">
        <v>4386.6269999999995</v>
      </c>
      <c r="F36" s="429">
        <f t="shared" si="0"/>
        <v>982604.4479999999</v>
      </c>
      <c r="G36" s="319">
        <v>4756</v>
      </c>
      <c r="H36" s="446">
        <f t="shared" si="1"/>
        <v>1065344</v>
      </c>
      <c r="I36" s="346">
        <f t="shared" si="2"/>
        <v>4571.3135</v>
      </c>
      <c r="J36" s="346">
        <f t="shared" si="3"/>
        <v>1023974.224</v>
      </c>
    </row>
    <row r="37" spans="1:10" s="365" customFormat="1" ht="15" customHeight="1" thickBot="1">
      <c r="A37" s="398">
        <v>33</v>
      </c>
      <c r="B37" s="399" t="s">
        <v>405</v>
      </c>
      <c r="C37" s="231" t="s">
        <v>406</v>
      </c>
      <c r="D37" s="488">
        <v>36</v>
      </c>
      <c r="E37" s="430">
        <v>13338.927</v>
      </c>
      <c r="F37" s="431">
        <f t="shared" si="0"/>
        <v>480201.372</v>
      </c>
      <c r="G37" s="417">
        <v>14152</v>
      </c>
      <c r="H37" s="447">
        <f t="shared" si="1"/>
        <v>509472</v>
      </c>
      <c r="I37" s="448">
        <f t="shared" si="2"/>
        <v>13745.4635</v>
      </c>
      <c r="J37" s="448">
        <f t="shared" si="3"/>
        <v>494836.686</v>
      </c>
    </row>
    <row r="38" spans="1:10" s="359" customFormat="1" ht="18" customHeight="1">
      <c r="A38" s="452"/>
      <c r="B38" s="317"/>
      <c r="C38" s="258"/>
      <c r="D38" s="444" t="s">
        <v>179</v>
      </c>
      <c r="E38" s="422">
        <f aca="true" t="shared" si="4" ref="E38:J38">SUM(E5:E37)</f>
        <v>388518.40650000004</v>
      </c>
      <c r="F38" s="422">
        <f t="shared" si="4"/>
        <v>127711200.90749998</v>
      </c>
      <c r="G38" s="422">
        <f t="shared" si="4"/>
        <v>157566.6</v>
      </c>
      <c r="H38" s="422">
        <f t="shared" si="4"/>
        <v>88802748.8</v>
      </c>
      <c r="I38" s="422">
        <f t="shared" si="4"/>
        <v>273042.50325</v>
      </c>
      <c r="J38" s="422">
        <f t="shared" si="4"/>
        <v>108256974.85375</v>
      </c>
    </row>
    <row r="39" spans="1:10" s="359" customFormat="1" ht="12.75" thickBot="1">
      <c r="A39" s="453"/>
      <c r="B39" s="317"/>
      <c r="C39" s="258"/>
      <c r="D39" s="418"/>
      <c r="E39" s="406"/>
      <c r="F39" s="406"/>
      <c r="G39" s="406"/>
      <c r="H39" s="439"/>
      <c r="I39" s="449"/>
      <c r="J39" s="449"/>
    </row>
    <row r="40" spans="1:10" s="359" customFormat="1" ht="27" customHeight="1" thickBot="1">
      <c r="A40" s="234" t="s">
        <v>272</v>
      </c>
      <c r="B40" s="225" t="s">
        <v>273</v>
      </c>
      <c r="C40" s="454" t="s">
        <v>181</v>
      </c>
      <c r="D40" s="421" t="s">
        <v>49</v>
      </c>
      <c r="E40" s="432" t="s">
        <v>413</v>
      </c>
      <c r="F40" s="425" t="s">
        <v>78</v>
      </c>
      <c r="G40" s="440" t="s">
        <v>413</v>
      </c>
      <c r="H40" s="423" t="s">
        <v>78</v>
      </c>
      <c r="I40" s="400" t="s">
        <v>413</v>
      </c>
      <c r="J40" s="400" t="s">
        <v>78</v>
      </c>
    </row>
    <row r="41" spans="1:10" s="359" customFormat="1" ht="15" customHeight="1">
      <c r="A41" s="248">
        <v>1</v>
      </c>
      <c r="B41" s="455" t="s">
        <v>407</v>
      </c>
      <c r="C41" s="404" t="s">
        <v>408</v>
      </c>
      <c r="D41" s="489">
        <v>20</v>
      </c>
      <c r="E41" s="433">
        <v>44100</v>
      </c>
      <c r="F41" s="434">
        <f>D41*E41</f>
        <v>882000</v>
      </c>
      <c r="G41" s="441">
        <v>47676</v>
      </c>
      <c r="H41" s="450">
        <f t="shared" si="1"/>
        <v>953520</v>
      </c>
      <c r="I41" s="344">
        <f>(E41+G41)/2</f>
        <v>45888</v>
      </c>
      <c r="J41" s="344">
        <f>I41*D41</f>
        <v>917760</v>
      </c>
    </row>
    <row r="42" spans="1:10" s="359" customFormat="1" ht="15" customHeight="1">
      <c r="A42" s="227">
        <v>2</v>
      </c>
      <c r="B42" s="407" t="s">
        <v>409</v>
      </c>
      <c r="C42" s="263" t="s">
        <v>408</v>
      </c>
      <c r="D42" s="487">
        <v>64</v>
      </c>
      <c r="E42" s="435">
        <v>43866.27</v>
      </c>
      <c r="F42" s="436">
        <f>D42*E42</f>
        <v>2807441.28</v>
      </c>
      <c r="G42" s="408">
        <v>46400</v>
      </c>
      <c r="H42" s="446">
        <f t="shared" si="1"/>
        <v>2969600</v>
      </c>
      <c r="I42" s="346">
        <f>(E42+G42)/2</f>
        <v>45133.134999999995</v>
      </c>
      <c r="J42" s="346">
        <f>I42*D42</f>
        <v>2888520.6399999997</v>
      </c>
    </row>
    <row r="43" spans="1:10" s="359" customFormat="1" ht="12">
      <c r="A43" s="227">
        <v>3</v>
      </c>
      <c r="B43" s="407" t="s">
        <v>410</v>
      </c>
      <c r="C43" s="263" t="s">
        <v>319</v>
      </c>
      <c r="D43" s="487">
        <v>20</v>
      </c>
      <c r="E43" s="435">
        <v>10500</v>
      </c>
      <c r="F43" s="436">
        <f>D43*E43</f>
        <v>210000</v>
      </c>
      <c r="G43" s="408">
        <v>6960</v>
      </c>
      <c r="H43" s="446">
        <f t="shared" si="1"/>
        <v>139200</v>
      </c>
      <c r="I43" s="346">
        <f>(E43+G43)/2</f>
        <v>8730</v>
      </c>
      <c r="J43" s="346">
        <f>I43*D43</f>
        <v>174600</v>
      </c>
    </row>
    <row r="44" spans="1:10" s="359" customFormat="1" ht="12">
      <c r="A44" s="227">
        <v>4</v>
      </c>
      <c r="B44" s="407" t="s">
        <v>411</v>
      </c>
      <c r="C44" s="263" t="s">
        <v>408</v>
      </c>
      <c r="D44" s="487">
        <v>16</v>
      </c>
      <c r="E44" s="435">
        <v>45675</v>
      </c>
      <c r="F44" s="436">
        <f>D44*E44</f>
        <v>730800</v>
      </c>
      <c r="G44" s="408">
        <v>48836</v>
      </c>
      <c r="H44" s="446">
        <f t="shared" si="1"/>
        <v>781376</v>
      </c>
      <c r="I44" s="346">
        <f>(E44+G44)/2</f>
        <v>47255.5</v>
      </c>
      <c r="J44" s="346">
        <f>I44*D44</f>
        <v>756088</v>
      </c>
    </row>
    <row r="45" spans="1:10" s="359" customFormat="1" ht="12.75" thickBot="1">
      <c r="A45" s="238">
        <v>5</v>
      </c>
      <c r="B45" s="409" t="s">
        <v>412</v>
      </c>
      <c r="C45" s="266" t="s">
        <v>319</v>
      </c>
      <c r="D45" s="488">
        <v>6</v>
      </c>
      <c r="E45" s="437">
        <v>15750</v>
      </c>
      <c r="F45" s="438">
        <f>D45*E45</f>
        <v>94500</v>
      </c>
      <c r="G45" s="410">
        <v>8120</v>
      </c>
      <c r="H45" s="447">
        <f t="shared" si="1"/>
        <v>48720</v>
      </c>
      <c r="I45" s="448">
        <f>(E45+G45)/2</f>
        <v>11935</v>
      </c>
      <c r="J45" s="448">
        <f>I45*D45</f>
        <v>71610</v>
      </c>
    </row>
    <row r="46" spans="1:10" s="367" customFormat="1" ht="18" customHeight="1">
      <c r="A46" s="411"/>
      <c r="B46" s="412"/>
      <c r="C46" s="411"/>
      <c r="D46" s="443" t="s">
        <v>179</v>
      </c>
      <c r="E46" s="413">
        <f aca="true" t="shared" si="5" ref="E46:J46">SUM(E41:E45)</f>
        <v>159891.27</v>
      </c>
      <c r="F46" s="413">
        <f t="shared" si="5"/>
        <v>4724741.279999999</v>
      </c>
      <c r="G46" s="413">
        <f t="shared" si="5"/>
        <v>157992</v>
      </c>
      <c r="H46" s="413">
        <f t="shared" si="5"/>
        <v>4892416</v>
      </c>
      <c r="I46" s="413">
        <f t="shared" si="5"/>
        <v>158941.635</v>
      </c>
      <c r="J46" s="413">
        <f t="shared" si="5"/>
        <v>4808578.64</v>
      </c>
    </row>
    <row r="47" spans="1:9" s="574" customFormat="1" ht="12">
      <c r="A47" s="571"/>
      <c r="B47" s="572"/>
      <c r="C47" s="571"/>
      <c r="D47" s="573"/>
      <c r="G47" s="575"/>
      <c r="I47" s="576"/>
    </row>
    <row r="48" spans="1:10" s="403" customFormat="1" ht="31.5" customHeight="1">
      <c r="A48" s="401"/>
      <c r="B48" s="402"/>
      <c r="C48" s="401"/>
      <c r="D48" s="401" t="s">
        <v>49</v>
      </c>
      <c r="E48" s="405">
        <f aca="true" t="shared" si="6" ref="E48:J48">E38+E46</f>
        <v>548409.6765000001</v>
      </c>
      <c r="F48" s="422">
        <f t="shared" si="6"/>
        <v>132435942.18749999</v>
      </c>
      <c r="G48" s="422">
        <f t="shared" si="6"/>
        <v>315558.6</v>
      </c>
      <c r="H48" s="451">
        <f t="shared" si="6"/>
        <v>93695164.8</v>
      </c>
      <c r="I48" s="451">
        <f t="shared" si="6"/>
        <v>431984.13825</v>
      </c>
      <c r="J48" s="451">
        <f t="shared" si="6"/>
        <v>113065553.49375</v>
      </c>
    </row>
    <row r="49" spans="1:8" s="359" customFormat="1" ht="12">
      <c r="A49" s="364"/>
      <c r="B49" s="365"/>
      <c r="C49" s="364"/>
      <c r="D49" s="364"/>
      <c r="G49" s="416"/>
      <c r="H49" s="367"/>
    </row>
    <row r="50" spans="1:8" s="359" customFormat="1" ht="12">
      <c r="A50" s="364"/>
      <c r="B50" s="365"/>
      <c r="C50" s="364"/>
      <c r="D50" s="364"/>
      <c r="G50" s="416"/>
      <c r="H50" s="367"/>
    </row>
    <row r="51" spans="1:8" s="359" customFormat="1" ht="12">
      <c r="A51" s="364"/>
      <c r="B51" s="365"/>
      <c r="C51" s="364"/>
      <c r="D51" s="364"/>
      <c r="G51" s="416"/>
      <c r="H51" s="367"/>
    </row>
    <row r="52" spans="1:8" s="359" customFormat="1" ht="12">
      <c r="A52" s="364"/>
      <c r="B52" s="365"/>
      <c r="C52" s="364"/>
      <c r="D52" s="364"/>
      <c r="G52" s="416"/>
      <c r="H52" s="367"/>
    </row>
    <row r="53" spans="1:8" s="359" customFormat="1" ht="12">
      <c r="A53" s="364"/>
      <c r="B53" s="365"/>
      <c r="C53" s="364"/>
      <c r="D53" s="364"/>
      <c r="G53" s="416"/>
      <c r="H53" s="367"/>
    </row>
    <row r="54" spans="1:8" s="359" customFormat="1" ht="12">
      <c r="A54" s="364"/>
      <c r="B54" s="365"/>
      <c r="C54" s="364"/>
      <c r="D54" s="364"/>
      <c r="G54" s="416"/>
      <c r="H54" s="367"/>
    </row>
    <row r="55" spans="1:8" s="359" customFormat="1" ht="12">
      <c r="A55" s="364"/>
      <c r="B55" s="365"/>
      <c r="C55" s="364"/>
      <c r="D55" s="364"/>
      <c r="G55" s="416"/>
      <c r="H55" s="367"/>
    </row>
    <row r="56" spans="1:8" s="359" customFormat="1" ht="12">
      <c r="A56" s="364"/>
      <c r="B56" s="365"/>
      <c r="C56" s="364"/>
      <c r="D56" s="364"/>
      <c r="G56" s="416"/>
      <c r="H56" s="367"/>
    </row>
    <row r="57" spans="1:8" s="359" customFormat="1" ht="12">
      <c r="A57" s="364"/>
      <c r="B57" s="365"/>
      <c r="C57" s="364"/>
      <c r="D57" s="364"/>
      <c r="G57" s="416"/>
      <c r="H57" s="367"/>
    </row>
    <row r="58" spans="1:8" s="359" customFormat="1" ht="12">
      <c r="A58" s="364"/>
      <c r="B58" s="365"/>
      <c r="C58" s="364"/>
      <c r="D58" s="364"/>
      <c r="G58" s="416"/>
      <c r="H58" s="367"/>
    </row>
    <row r="59" spans="1:8" s="359" customFormat="1" ht="12">
      <c r="A59" s="364"/>
      <c r="B59" s="365"/>
      <c r="C59" s="364"/>
      <c r="D59" s="364"/>
      <c r="G59" s="416"/>
      <c r="H59" s="367"/>
    </row>
    <row r="60" spans="1:8" s="359" customFormat="1" ht="12">
      <c r="A60" s="364"/>
      <c r="B60" s="365"/>
      <c r="C60" s="364"/>
      <c r="D60" s="364"/>
      <c r="G60" s="416"/>
      <c r="H60" s="367"/>
    </row>
    <row r="61" spans="1:8" s="359" customFormat="1" ht="12">
      <c r="A61" s="364"/>
      <c r="B61" s="365"/>
      <c r="C61" s="364"/>
      <c r="D61" s="364"/>
      <c r="G61" s="416"/>
      <c r="H61" s="367"/>
    </row>
    <row r="62" spans="1:8" s="359" customFormat="1" ht="12">
      <c r="A62" s="364"/>
      <c r="B62" s="365"/>
      <c r="C62" s="364"/>
      <c r="D62" s="364"/>
      <c r="G62" s="416"/>
      <c r="H62" s="367"/>
    </row>
    <row r="63" spans="1:8" s="359" customFormat="1" ht="12">
      <c r="A63" s="364"/>
      <c r="B63" s="365"/>
      <c r="C63" s="364"/>
      <c r="D63" s="364"/>
      <c r="G63" s="416"/>
      <c r="H63" s="367"/>
    </row>
  </sheetData>
  <mergeCells count="6">
    <mergeCell ref="G2:H3"/>
    <mergeCell ref="D2:D4"/>
    <mergeCell ref="I2:J3"/>
    <mergeCell ref="A2:C2"/>
    <mergeCell ref="E2:F3"/>
    <mergeCell ref="A3:C3"/>
  </mergeCells>
  <printOptions horizontalCentered="1" verticalCentered="1"/>
  <pageMargins left="0.1968503937007874" right="0.1968503937007874" top="0.3937007874015748" bottom="0.3937007874015748" header="0" footer="0"/>
  <pageSetup firstPageNumber="98" useFirstPageNumber="1" horizontalDpi="600" verticalDpi="600" orientation="landscape" scale="65" r:id="rId2"/>
  <headerFooter alignWithMargins="0">
    <oddFooter>&amp;CPágina &amp;P</oddFooter>
  </headerFooter>
  <rowBreaks count="1" manualBreakCount="1">
    <brk id="38" max="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49"/>
  <sheetViews>
    <sheetView showGridLines="0" view="pageBreakPreview" zoomScale="75" zoomScaleNormal="75" zoomScaleSheetLayoutView="75" workbookViewId="0" topLeftCell="A1">
      <selection activeCell="I43" sqref="I43"/>
    </sheetView>
  </sheetViews>
  <sheetFormatPr defaultColWidth="11.421875" defaultRowHeight="12.75"/>
  <cols>
    <col min="1" max="1" width="22.57421875" style="214" customWidth="1"/>
    <col min="2" max="5" width="13.8515625" style="214" hidden="1" customWidth="1"/>
    <col min="6" max="6" width="20.57421875" style="214" bestFit="1" customWidth="1"/>
    <col min="7" max="7" width="17.57421875" style="214" customWidth="1"/>
    <col min="8" max="10" width="11.421875" style="214" customWidth="1"/>
    <col min="11" max="11" width="22.7109375" style="214" customWidth="1"/>
    <col min="12" max="12" width="24.7109375" style="214" customWidth="1"/>
    <col min="13" max="13" width="20.7109375" style="214" customWidth="1"/>
    <col min="14" max="17" width="23.00390625" style="214" customWidth="1"/>
    <col min="18" max="16384" width="11.421875" style="214" customWidth="1"/>
  </cols>
  <sheetData>
    <row r="2" spans="1:14" s="359" customFormat="1" ht="26.25" customHeight="1">
      <c r="A2" s="461" t="s">
        <v>414</v>
      </c>
      <c r="B2" s="461" t="s">
        <v>415</v>
      </c>
      <c r="C2" s="461" t="s">
        <v>416</v>
      </c>
      <c r="D2" s="461" t="s">
        <v>417</v>
      </c>
      <c r="E2" s="461" t="s">
        <v>418</v>
      </c>
      <c r="F2" s="461" t="s">
        <v>419</v>
      </c>
      <c r="G2" s="462" t="s">
        <v>428</v>
      </c>
      <c r="K2" s="566" t="s">
        <v>441</v>
      </c>
      <c r="L2" s="567"/>
      <c r="M2" s="462" t="s">
        <v>428</v>
      </c>
      <c r="N2" s="472"/>
    </row>
    <row r="3" spans="1:13" s="359" customFormat="1" ht="12.75">
      <c r="A3" s="463" t="s">
        <v>420</v>
      </c>
      <c r="B3" s="464" t="e">
        <f>#REF!/4</f>
        <v>#REF!</v>
      </c>
      <c r="C3" s="464" t="e">
        <f>#REF!/4</f>
        <v>#REF!</v>
      </c>
      <c r="D3" s="464" t="e">
        <f>#REF!/4</f>
        <v>#REF!</v>
      </c>
      <c r="E3" s="464" t="e">
        <f>#REF!/4</f>
        <v>#REF!</v>
      </c>
      <c r="F3" s="465">
        <f>'ÚTILES DE OFICINA'!J102</f>
        <v>284759807.3</v>
      </c>
      <c r="G3" s="490">
        <f>(F3/$F$7)*$G$7</f>
        <v>0.23529605481505914</v>
      </c>
      <c r="K3" s="466" t="s">
        <v>435</v>
      </c>
      <c r="L3" s="467">
        <f>'ÚTILES DE OFICINA'!J102</f>
        <v>284759807.3</v>
      </c>
      <c r="M3" s="476">
        <v>1</v>
      </c>
    </row>
    <row r="4" spans="1:13" s="359" customFormat="1" ht="25.5">
      <c r="A4" s="463" t="s">
        <v>421</v>
      </c>
      <c r="B4" s="464" t="e">
        <f>#REF!/4</f>
        <v>#REF!</v>
      </c>
      <c r="C4" s="464" t="e">
        <f>#REF!/4</f>
        <v>#REF!</v>
      </c>
      <c r="D4" s="464" t="e">
        <f>#REF!/4</f>
        <v>#REF!</v>
      </c>
      <c r="E4" s="464" t="e">
        <f>#REF!/4</f>
        <v>#REF!</v>
      </c>
      <c r="F4" s="465">
        <f>'INSUMOS PARA FOTOCOPIADORA'!J12</f>
        <v>23262111.04</v>
      </c>
      <c r="G4" s="490">
        <f>(F4/$F$7)*$G$7</f>
        <v>0.01922140278952855</v>
      </c>
      <c r="K4" s="468" t="s">
        <v>436</v>
      </c>
      <c r="L4" s="465">
        <f>'ÚTILES DE OFICINA'!J81</f>
        <v>59013150</v>
      </c>
      <c r="M4" s="473">
        <f>(L4*M3)/L3</f>
        <v>0.20723834083027207</v>
      </c>
    </row>
    <row r="5" spans="1:13" s="359" customFormat="1" ht="25.5">
      <c r="A5" s="463" t="s">
        <v>422</v>
      </c>
      <c r="B5" s="464" t="e">
        <f>#REF!/4</f>
        <v>#REF!</v>
      </c>
      <c r="C5" s="464" t="e">
        <f>#REF!/4</f>
        <v>#REF!</v>
      </c>
      <c r="D5" s="464" t="e">
        <f>#REF!/4</f>
        <v>#REF!</v>
      </c>
      <c r="E5" s="464" t="e">
        <f>#REF!/4</f>
        <v>#REF!</v>
      </c>
      <c r="F5" s="465">
        <f>'ELEMENTOS DE ASEO Y CATEFERIA'!J48</f>
        <v>113065553.49375</v>
      </c>
      <c r="G5" s="490">
        <f>(F5/$F$7)*$G$7</f>
        <v>0.0934256801365675</v>
      </c>
      <c r="K5" s="468" t="s">
        <v>437</v>
      </c>
      <c r="L5" s="465">
        <f>'ÚTILES DE OFICINA'!J82</f>
        <v>17250000</v>
      </c>
      <c r="M5" s="473">
        <f>(L5*M3)/L3</f>
        <v>0.06057736926976773</v>
      </c>
    </row>
    <row r="6" spans="1:13" s="359" customFormat="1" ht="12.75">
      <c r="A6" s="463" t="s">
        <v>424</v>
      </c>
      <c r="B6" s="464" t="e">
        <f>#REF!/4</f>
        <v>#REF!</v>
      </c>
      <c r="C6" s="464" t="e">
        <f>#REF!/4</f>
        <v>#REF!</v>
      </c>
      <c r="D6" s="464" t="e">
        <f>#REF!/4</f>
        <v>#REF!</v>
      </c>
      <c r="E6" s="464" t="e">
        <f>#REF!/4</f>
        <v>#REF!</v>
      </c>
      <c r="F6" s="465">
        <f>'INSUMOS COMPUTADOR'!J56</f>
        <v>789131745.5</v>
      </c>
      <c r="G6" s="490">
        <f>(F6/$F$7)*$G$7</f>
        <v>0.6520568622588448</v>
      </c>
      <c r="K6" s="468" t="s">
        <v>438</v>
      </c>
      <c r="L6" s="465">
        <f>'ÚTILES DE OFICINA'!J83</f>
        <v>10634000</v>
      </c>
      <c r="M6" s="473">
        <f>(L6*M3)/L3</f>
        <v>0.037343753322591884</v>
      </c>
    </row>
    <row r="7" spans="1:13" s="359" customFormat="1" ht="12.75">
      <c r="A7" s="461" t="s">
        <v>49</v>
      </c>
      <c r="B7" s="469" t="e">
        <f>#REF!/4</f>
        <v>#REF!</v>
      </c>
      <c r="C7" s="469" t="e">
        <f>#REF!/4</f>
        <v>#REF!</v>
      </c>
      <c r="D7" s="469" t="e">
        <f>#REF!/4</f>
        <v>#REF!</v>
      </c>
      <c r="E7" s="469" t="e">
        <f>#REF!/4</f>
        <v>#REF!</v>
      </c>
      <c r="F7" s="470">
        <f>SUM(F3:F6)</f>
        <v>1210219217.33375</v>
      </c>
      <c r="G7" s="476">
        <v>1</v>
      </c>
      <c r="K7" s="468" t="s">
        <v>439</v>
      </c>
      <c r="L7" s="471">
        <f>'ÚTILES DE OFICINA'!J48</f>
        <v>17520000</v>
      </c>
      <c r="M7" s="473">
        <f>(L7*M3)/L3</f>
        <v>0.06152553678877279</v>
      </c>
    </row>
    <row r="8" spans="11:13" ht="12.75">
      <c r="K8" s="468" t="s">
        <v>440</v>
      </c>
      <c r="L8" s="471">
        <f>L3-L4-L5-L6-L7</f>
        <v>180342657.3</v>
      </c>
      <c r="M8" s="473">
        <f>(L8*M3)/L3</f>
        <v>0.6333149997885955</v>
      </c>
    </row>
    <row r="9" spans="12:13" ht="12.75">
      <c r="L9" s="474"/>
      <c r="M9" s="475"/>
    </row>
    <row r="42" spans="1:13" ht="27" customHeight="1">
      <c r="A42" s="568" t="s">
        <v>441</v>
      </c>
      <c r="B42" s="569"/>
      <c r="C42" s="569"/>
      <c r="D42" s="569"/>
      <c r="E42" s="569"/>
      <c r="F42" s="570"/>
      <c r="G42" s="462" t="s">
        <v>428</v>
      </c>
      <c r="K42" s="565" t="s">
        <v>447</v>
      </c>
      <c r="L42" s="565"/>
      <c r="M42" s="462" t="s">
        <v>428</v>
      </c>
    </row>
    <row r="43" spans="1:13" ht="24">
      <c r="A43" s="477" t="s">
        <v>442</v>
      </c>
      <c r="B43" s="456"/>
      <c r="C43" s="456"/>
      <c r="D43" s="456"/>
      <c r="E43" s="456"/>
      <c r="F43" s="460">
        <f>F5</f>
        <v>113065553.49375</v>
      </c>
      <c r="G43" s="478">
        <v>1</v>
      </c>
      <c r="K43" s="480" t="s">
        <v>423</v>
      </c>
      <c r="L43" s="414">
        <v>789131745</v>
      </c>
      <c r="M43" s="476">
        <v>1</v>
      </c>
    </row>
    <row r="44" spans="1:13" ht="12.75">
      <c r="A44" s="457" t="s">
        <v>448</v>
      </c>
      <c r="B44" s="458"/>
      <c r="C44" s="458"/>
      <c r="D44" s="458"/>
      <c r="E44" s="458"/>
      <c r="F44" s="458">
        <f>'ELEMENTOS DE ASEO Y CATEFERIA'!J8</f>
        <v>10031522.76</v>
      </c>
      <c r="G44" s="479">
        <f>(F44*$G$43)/$F$43</f>
        <v>0.0887230677250832</v>
      </c>
      <c r="K44" s="481" t="s">
        <v>429</v>
      </c>
      <c r="L44" s="482">
        <f>L43-L45</f>
        <v>623792095</v>
      </c>
      <c r="M44" s="473">
        <f>(L44*M43)/L43</f>
        <v>0.7904790283148475</v>
      </c>
    </row>
    <row r="45" spans="1:13" ht="12.75">
      <c r="A45" s="457" t="s">
        <v>443</v>
      </c>
      <c r="B45" s="458"/>
      <c r="C45" s="458"/>
      <c r="D45" s="458"/>
      <c r="E45" s="458"/>
      <c r="F45" s="458">
        <f>'ELEMENTOS DE ASEO Y CATEFERIA'!J12</f>
        <v>40908667.800000004</v>
      </c>
      <c r="G45" s="479">
        <f>(F45*$G$43)/$F$43</f>
        <v>0.36181371369009696</v>
      </c>
      <c r="K45" s="481" t="s">
        <v>427</v>
      </c>
      <c r="L45" s="420">
        <f>5982900+5418000+32156250+29531250+29531250+770000+770000+770000+770000+490000+18200000+20475000+20475000</f>
        <v>165339650</v>
      </c>
      <c r="M45" s="473">
        <f>(L45*M43)/L43</f>
        <v>0.20952097168515252</v>
      </c>
    </row>
    <row r="46" spans="1:13" ht="12.75">
      <c r="A46" s="457" t="s">
        <v>444</v>
      </c>
      <c r="B46" s="458"/>
      <c r="C46" s="458"/>
      <c r="D46" s="458"/>
      <c r="E46" s="458"/>
      <c r="F46" s="458">
        <f>'ELEMENTOS DE ASEO Y CATEFERIA'!J22</f>
        <v>13977361.799999999</v>
      </c>
      <c r="G46" s="479">
        <f>(F46*$G$43)/$F$43</f>
        <v>0.1236217518784148</v>
      </c>
      <c r="K46" s="483"/>
      <c r="L46" s="484"/>
      <c r="M46" s="485"/>
    </row>
    <row r="47" spans="1:7" ht="12" customHeight="1">
      <c r="A47" s="457" t="s">
        <v>445</v>
      </c>
      <c r="B47" s="458"/>
      <c r="C47" s="458"/>
      <c r="D47" s="458"/>
      <c r="E47" s="458"/>
      <c r="F47" s="458">
        <f>'ELEMENTOS DE ASEO Y CATEFERIA'!J35</f>
        <v>10706021.571</v>
      </c>
      <c r="G47" s="479">
        <f>(F47*$G$43)/$F$43</f>
        <v>0.09468862301719333</v>
      </c>
    </row>
    <row r="48" spans="1:7" ht="24" customHeight="1">
      <c r="A48" s="457" t="s">
        <v>446</v>
      </c>
      <c r="B48" s="459"/>
      <c r="C48" s="459"/>
      <c r="D48" s="459"/>
      <c r="E48" s="459"/>
      <c r="F48" s="458">
        <f>F43-F44-F45-F46-F47</f>
        <v>37441979.56275</v>
      </c>
      <c r="G48" s="479">
        <f>(F48*$G$43)/$F$43</f>
        <v>0.33115284368921166</v>
      </c>
    </row>
    <row r="49" spans="1:6" ht="12" customHeight="1">
      <c r="A49" s="323"/>
      <c r="B49" s="323"/>
      <c r="C49" s="323"/>
      <c r="D49" s="323"/>
      <c r="E49" s="323"/>
      <c r="F49" s="323"/>
    </row>
  </sheetData>
  <mergeCells count="3">
    <mergeCell ref="K42:L42"/>
    <mergeCell ref="K2:L2"/>
    <mergeCell ref="A42:F42"/>
  </mergeCells>
  <printOptions horizontalCentered="1" verticalCentered="1"/>
  <pageMargins left="0.7874015748031497" right="0.7874015748031497" top="0.984251968503937" bottom="0.984251968503937" header="0" footer="0"/>
  <pageSetup firstPageNumber="12" useFirstPageNumber="1" horizontalDpi="600" verticalDpi="600" orientation="landscape" pageOrder="overThenDown" scale="95" r:id="rId2"/>
  <rowBreaks count="1" manualBreakCount="1">
    <brk id="40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="80" zoomScaleNormal="80" zoomScalePageLayoutView="0" workbookViewId="0" topLeftCell="E1">
      <selection activeCell="A13" sqref="A13"/>
    </sheetView>
  </sheetViews>
  <sheetFormatPr defaultColWidth="11.421875" defaultRowHeight="12.75"/>
  <cols>
    <col min="1" max="1" width="63.140625" style="2" customWidth="1"/>
    <col min="2" max="2" width="7.7109375" style="0" customWidth="1"/>
    <col min="3" max="4" width="4.7109375" style="0" customWidth="1"/>
    <col min="5" max="5" width="6.28125" style="0" customWidth="1"/>
    <col min="6" max="11" width="4.7109375" style="0" customWidth="1"/>
    <col min="12" max="12" width="5.7109375" style="0" customWidth="1"/>
    <col min="13" max="15" width="4.7109375" style="0" customWidth="1"/>
    <col min="16" max="16" width="6.28125" style="0" customWidth="1"/>
    <col min="17" max="17" width="4.7109375" style="0" customWidth="1"/>
    <col min="18" max="18" width="6.28125" style="0" customWidth="1"/>
    <col min="19" max="19" width="4.7109375" style="0" customWidth="1"/>
    <col min="20" max="20" width="4.8515625" style="0" customWidth="1"/>
    <col min="21" max="26" width="4.7109375" style="0" customWidth="1"/>
    <col min="27" max="27" width="5.28125" style="0" customWidth="1"/>
    <col min="28" max="28" width="7.140625" style="0" customWidth="1"/>
    <col min="31" max="31" width="13.140625" style="0" bestFit="1" customWidth="1"/>
  </cols>
  <sheetData>
    <row r="1" spans="1:31" ht="63.75" customHeight="1">
      <c r="A1" s="21"/>
      <c r="B1" s="40"/>
      <c r="C1" s="504" t="s">
        <v>52</v>
      </c>
      <c r="D1" s="507" t="s">
        <v>53</v>
      </c>
      <c r="E1" s="507" t="s">
        <v>54</v>
      </c>
      <c r="F1" s="507" t="s">
        <v>55</v>
      </c>
      <c r="G1" s="507" t="s">
        <v>51</v>
      </c>
      <c r="H1" s="507" t="s">
        <v>56</v>
      </c>
      <c r="I1" s="507" t="s">
        <v>57</v>
      </c>
      <c r="J1" s="507" t="s">
        <v>58</v>
      </c>
      <c r="K1" s="507" t="s">
        <v>59</v>
      </c>
      <c r="L1" s="507" t="s">
        <v>60</v>
      </c>
      <c r="M1" s="507" t="s">
        <v>61</v>
      </c>
      <c r="N1" s="507" t="s">
        <v>62</v>
      </c>
      <c r="O1" s="507" t="s">
        <v>63</v>
      </c>
      <c r="P1" s="507" t="s">
        <v>64</v>
      </c>
      <c r="Q1" s="507" t="s">
        <v>65</v>
      </c>
      <c r="R1" s="507" t="s">
        <v>66</v>
      </c>
      <c r="S1" s="507" t="s">
        <v>67</v>
      </c>
      <c r="T1" s="507" t="s">
        <v>72</v>
      </c>
      <c r="U1" s="507" t="s">
        <v>73</v>
      </c>
      <c r="V1" s="507" t="s">
        <v>74</v>
      </c>
      <c r="W1" s="507" t="s">
        <v>75</v>
      </c>
      <c r="X1" s="507" t="s">
        <v>68</v>
      </c>
      <c r="Y1" s="507" t="s">
        <v>69</v>
      </c>
      <c r="Z1" s="507" t="s">
        <v>70</v>
      </c>
      <c r="AA1" s="512" t="s">
        <v>71</v>
      </c>
      <c r="AB1" s="520" t="s">
        <v>48</v>
      </c>
      <c r="AC1" s="515" t="s">
        <v>25</v>
      </c>
      <c r="AD1" s="515" t="s">
        <v>77</v>
      </c>
      <c r="AE1" s="515" t="s">
        <v>78</v>
      </c>
    </row>
    <row r="2" spans="1:31" ht="12.75">
      <c r="A2" s="24"/>
      <c r="B2" s="41"/>
      <c r="C2" s="505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18"/>
      <c r="AB2" s="521"/>
      <c r="AC2" s="516"/>
      <c r="AD2" s="516"/>
      <c r="AE2" s="516"/>
    </row>
    <row r="3" spans="1:31" ht="18">
      <c r="A3" s="23" t="s">
        <v>47</v>
      </c>
      <c r="B3" s="41"/>
      <c r="C3" s="505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18"/>
      <c r="AB3" s="521"/>
      <c r="AC3" s="516"/>
      <c r="AD3" s="516"/>
      <c r="AE3" s="516"/>
    </row>
    <row r="4" spans="1:31" ht="12.75">
      <c r="A4" s="24"/>
      <c r="B4" s="41"/>
      <c r="C4" s="505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18"/>
      <c r="AB4" s="521"/>
      <c r="AC4" s="516"/>
      <c r="AD4" s="516"/>
      <c r="AE4" s="516"/>
    </row>
    <row r="5" spans="1:31" ht="12.75">
      <c r="A5" s="24"/>
      <c r="B5" s="41"/>
      <c r="C5" s="505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18"/>
      <c r="AB5" s="521"/>
      <c r="AC5" s="516"/>
      <c r="AD5" s="516"/>
      <c r="AE5" s="516"/>
    </row>
    <row r="6" spans="1:31" ht="12.75">
      <c r="A6" s="24"/>
      <c r="B6" s="41"/>
      <c r="C6" s="505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18"/>
      <c r="AB6" s="521"/>
      <c r="AC6" s="516"/>
      <c r="AD6" s="516"/>
      <c r="AE6" s="516"/>
    </row>
    <row r="7" spans="1:31" ht="12.75">
      <c r="A7" s="24"/>
      <c r="B7" s="41"/>
      <c r="C7" s="505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18"/>
      <c r="AB7" s="521"/>
      <c r="AC7" s="516"/>
      <c r="AD7" s="516"/>
      <c r="AE7" s="516"/>
    </row>
    <row r="8" spans="1:31" ht="12.75">
      <c r="A8" s="24"/>
      <c r="B8" s="41"/>
      <c r="C8" s="505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18"/>
      <c r="AB8" s="521"/>
      <c r="AC8" s="516"/>
      <c r="AD8" s="516"/>
      <c r="AE8" s="516"/>
    </row>
    <row r="9" spans="1:31" ht="14.25" customHeight="1" thickBot="1">
      <c r="A9" s="22"/>
      <c r="B9" s="42"/>
      <c r="C9" s="506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19"/>
      <c r="AB9" s="522"/>
      <c r="AC9" s="517"/>
      <c r="AD9" s="517"/>
      <c r="AE9" s="517"/>
    </row>
    <row r="10" spans="1:31" ht="35.25" customHeight="1" thickBot="1">
      <c r="A10" s="25" t="s">
        <v>4</v>
      </c>
      <c r="B10" s="29" t="s">
        <v>76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6" t="s">
        <v>49</v>
      </c>
      <c r="AC10" s="26" t="s">
        <v>25</v>
      </c>
      <c r="AD10" s="26" t="s">
        <v>26</v>
      </c>
      <c r="AE10" s="26" t="s">
        <v>78</v>
      </c>
    </row>
    <row r="11" spans="1:31" ht="23.25" customHeight="1">
      <c r="A11" s="70" t="s">
        <v>171</v>
      </c>
      <c r="B11" s="19" t="s">
        <v>1</v>
      </c>
      <c r="C11" s="71">
        <v>10</v>
      </c>
      <c r="D11" s="72">
        <v>2</v>
      </c>
      <c r="E11" s="71">
        <v>20</v>
      </c>
      <c r="F11" s="72">
        <v>5</v>
      </c>
      <c r="G11" s="72">
        <v>6</v>
      </c>
      <c r="H11" s="72">
        <v>9</v>
      </c>
      <c r="I11" s="72">
        <v>12</v>
      </c>
      <c r="J11" s="71">
        <v>8</v>
      </c>
      <c r="K11" s="71">
        <v>15</v>
      </c>
      <c r="L11" s="71">
        <v>25</v>
      </c>
      <c r="M11" s="71">
        <v>15</v>
      </c>
      <c r="N11" s="71">
        <v>30</v>
      </c>
      <c r="O11" s="71">
        <v>12</v>
      </c>
      <c r="P11" s="71">
        <v>10</v>
      </c>
      <c r="Q11" s="71">
        <v>3</v>
      </c>
      <c r="R11" s="71">
        <v>20</v>
      </c>
      <c r="S11" s="71">
        <v>5</v>
      </c>
      <c r="T11" s="71">
        <v>10</v>
      </c>
      <c r="U11" s="71">
        <v>12</v>
      </c>
      <c r="V11" s="71">
        <v>6</v>
      </c>
      <c r="W11" s="71">
        <v>7</v>
      </c>
      <c r="X11" s="71">
        <v>10</v>
      </c>
      <c r="Y11" s="71">
        <v>5</v>
      </c>
      <c r="Z11" s="71">
        <v>15</v>
      </c>
      <c r="AA11" s="71">
        <v>20</v>
      </c>
      <c r="AB11" s="75">
        <f>SUM(C11:AA11)</f>
        <v>292</v>
      </c>
      <c r="AC11" s="10">
        <v>5300</v>
      </c>
      <c r="AD11" s="112">
        <f aca="true" t="shared" si="0" ref="AD11:AD42">(AC11*1.16)</f>
        <v>6148</v>
      </c>
      <c r="AE11" s="10">
        <f aca="true" t="shared" si="1" ref="AE11:AE42">AB11*AD11</f>
        <v>1795216</v>
      </c>
    </row>
    <row r="12" spans="1:31" ht="23.25" customHeight="1">
      <c r="A12" s="17" t="s">
        <v>5</v>
      </c>
      <c r="B12" s="14" t="s">
        <v>2</v>
      </c>
      <c r="C12" s="53">
        <v>3</v>
      </c>
      <c r="D12" s="54"/>
      <c r="E12" s="53">
        <v>3</v>
      </c>
      <c r="F12" s="54"/>
      <c r="G12" s="54"/>
      <c r="H12" s="54"/>
      <c r="I12" s="54"/>
      <c r="J12" s="53"/>
      <c r="K12" s="53"/>
      <c r="L12" s="53">
        <v>5</v>
      </c>
      <c r="M12" s="53">
        <v>2</v>
      </c>
      <c r="N12" s="53"/>
      <c r="O12" s="53"/>
      <c r="P12" s="53"/>
      <c r="Q12" s="53"/>
      <c r="R12" s="53"/>
      <c r="S12" s="53"/>
      <c r="T12" s="53">
        <v>5</v>
      </c>
      <c r="U12" s="53">
        <v>5</v>
      </c>
      <c r="V12" s="53">
        <v>5</v>
      </c>
      <c r="W12" s="53"/>
      <c r="X12" s="53">
        <v>2</v>
      </c>
      <c r="Y12" s="53"/>
      <c r="Z12" s="53">
        <v>1</v>
      </c>
      <c r="AA12" s="53">
        <v>3</v>
      </c>
      <c r="AB12" s="56">
        <f aca="true" t="shared" si="2" ref="AB12:AB42">SUM(C12:AA12)</f>
        <v>34</v>
      </c>
      <c r="AC12" s="11">
        <v>12000</v>
      </c>
      <c r="AD12" s="113">
        <f t="shared" si="0"/>
        <v>13919.999999999998</v>
      </c>
      <c r="AE12" s="11">
        <f t="shared" si="1"/>
        <v>473279.99999999994</v>
      </c>
    </row>
    <row r="13" spans="1:31" ht="23.25" customHeight="1">
      <c r="A13" s="17" t="s">
        <v>6</v>
      </c>
      <c r="B13" s="14" t="s">
        <v>2</v>
      </c>
      <c r="C13" s="53"/>
      <c r="D13" s="54"/>
      <c r="E13" s="53"/>
      <c r="F13" s="54"/>
      <c r="G13" s="54"/>
      <c r="H13" s="54">
        <v>1</v>
      </c>
      <c r="I13" s="54"/>
      <c r="J13" s="53"/>
      <c r="K13" s="53">
        <v>1</v>
      </c>
      <c r="L13" s="53"/>
      <c r="M13" s="53">
        <v>2</v>
      </c>
      <c r="N13" s="53"/>
      <c r="O13" s="53"/>
      <c r="P13" s="53"/>
      <c r="Q13" s="53"/>
      <c r="R13" s="53"/>
      <c r="S13" s="53"/>
      <c r="T13" s="53">
        <v>3</v>
      </c>
      <c r="U13" s="53">
        <v>3</v>
      </c>
      <c r="V13" s="53"/>
      <c r="W13" s="53">
        <v>2</v>
      </c>
      <c r="X13" s="53">
        <v>1</v>
      </c>
      <c r="Y13" s="53"/>
      <c r="Z13" s="53"/>
      <c r="AA13" s="53">
        <v>3</v>
      </c>
      <c r="AB13" s="56">
        <f t="shared" si="2"/>
        <v>16</v>
      </c>
      <c r="AC13" s="11">
        <v>68000</v>
      </c>
      <c r="AD13" s="113">
        <f t="shared" si="0"/>
        <v>78880</v>
      </c>
      <c r="AE13" s="11">
        <f t="shared" si="1"/>
        <v>1262080</v>
      </c>
    </row>
    <row r="14" spans="1:31" ht="23.25" customHeight="1">
      <c r="A14" s="17" t="s">
        <v>169</v>
      </c>
      <c r="B14" s="14" t="s">
        <v>2</v>
      </c>
      <c r="C14" s="53"/>
      <c r="D14" s="54"/>
      <c r="E14" s="53"/>
      <c r="F14" s="54">
        <v>3</v>
      </c>
      <c r="G14" s="54"/>
      <c r="H14" s="54"/>
      <c r="I14" s="54"/>
      <c r="J14" s="53"/>
      <c r="K14" s="53"/>
      <c r="L14" s="53"/>
      <c r="M14" s="53"/>
      <c r="N14" s="53"/>
      <c r="O14" s="53"/>
      <c r="P14" s="53"/>
      <c r="Q14" s="53"/>
      <c r="R14" s="53">
        <v>3</v>
      </c>
      <c r="S14" s="53"/>
      <c r="T14" s="53"/>
      <c r="U14" s="53"/>
      <c r="V14" s="53"/>
      <c r="W14" s="53"/>
      <c r="X14" s="53"/>
      <c r="Y14" s="53"/>
      <c r="Z14" s="53"/>
      <c r="AA14" s="53"/>
      <c r="AB14" s="56">
        <f t="shared" si="2"/>
        <v>6</v>
      </c>
      <c r="AC14" s="11"/>
      <c r="AD14" s="113"/>
      <c r="AE14" s="11"/>
    </row>
    <row r="15" spans="1:31" ht="23.25" customHeight="1">
      <c r="A15" s="108" t="s">
        <v>7</v>
      </c>
      <c r="B15" s="14" t="s">
        <v>2</v>
      </c>
      <c r="C15" s="53"/>
      <c r="D15" s="54"/>
      <c r="E15" s="53">
        <v>1</v>
      </c>
      <c r="F15" s="54"/>
      <c r="G15" s="54">
        <v>2</v>
      </c>
      <c r="H15" s="54">
        <v>2</v>
      </c>
      <c r="I15" s="54">
        <v>2</v>
      </c>
      <c r="J15" s="53">
        <v>2</v>
      </c>
      <c r="K15" s="53">
        <v>1</v>
      </c>
      <c r="L15" s="53">
        <v>2</v>
      </c>
      <c r="M15" s="53">
        <v>2</v>
      </c>
      <c r="N15" s="53"/>
      <c r="O15" s="53"/>
      <c r="P15" s="53"/>
      <c r="Q15" s="53">
        <v>4</v>
      </c>
      <c r="R15" s="53"/>
      <c r="S15" s="53"/>
      <c r="T15" s="53"/>
      <c r="U15" s="53">
        <v>2</v>
      </c>
      <c r="V15" s="53">
        <v>6</v>
      </c>
      <c r="W15" s="53"/>
      <c r="X15" s="53"/>
      <c r="Y15" s="53">
        <v>2</v>
      </c>
      <c r="Z15" s="53">
        <v>2</v>
      </c>
      <c r="AA15" s="53"/>
      <c r="AB15" s="56">
        <f t="shared" si="2"/>
        <v>30</v>
      </c>
      <c r="AC15" s="11">
        <v>99000</v>
      </c>
      <c r="AD15" s="113">
        <f t="shared" si="0"/>
        <v>114839.99999999999</v>
      </c>
      <c r="AE15" s="11">
        <f t="shared" si="1"/>
        <v>3445199.9999999995</v>
      </c>
    </row>
    <row r="16" spans="1:31" ht="23.25" customHeight="1">
      <c r="A16" s="108" t="s">
        <v>8</v>
      </c>
      <c r="B16" s="14" t="s">
        <v>2</v>
      </c>
      <c r="C16" s="53"/>
      <c r="D16" s="54"/>
      <c r="E16" s="53">
        <v>1</v>
      </c>
      <c r="F16" s="54"/>
      <c r="G16" s="54">
        <v>2</v>
      </c>
      <c r="H16" s="54">
        <v>3</v>
      </c>
      <c r="I16" s="54">
        <v>2</v>
      </c>
      <c r="J16" s="53">
        <v>3</v>
      </c>
      <c r="K16" s="53">
        <v>3</v>
      </c>
      <c r="L16" s="53">
        <v>3</v>
      </c>
      <c r="M16" s="53">
        <v>2</v>
      </c>
      <c r="N16" s="53"/>
      <c r="O16" s="53"/>
      <c r="P16" s="53"/>
      <c r="Q16" s="53">
        <v>6</v>
      </c>
      <c r="R16" s="53"/>
      <c r="S16" s="53"/>
      <c r="T16" s="53"/>
      <c r="U16" s="53">
        <v>3</v>
      </c>
      <c r="V16" s="53">
        <v>7</v>
      </c>
      <c r="W16" s="53">
        <v>2</v>
      </c>
      <c r="X16" s="53"/>
      <c r="Y16" s="53">
        <v>4</v>
      </c>
      <c r="Z16" s="53">
        <v>4</v>
      </c>
      <c r="AA16" s="53"/>
      <c r="AB16" s="56">
        <f t="shared" si="2"/>
        <v>45</v>
      </c>
      <c r="AC16" s="11">
        <v>85000</v>
      </c>
      <c r="AD16" s="113">
        <f t="shared" si="0"/>
        <v>98600</v>
      </c>
      <c r="AE16" s="11">
        <f t="shared" si="1"/>
        <v>4437000</v>
      </c>
    </row>
    <row r="17" spans="1:31" ht="23.25" customHeight="1">
      <c r="A17" s="108" t="s">
        <v>172</v>
      </c>
      <c r="B17" s="14" t="s">
        <v>2</v>
      </c>
      <c r="C17" s="53"/>
      <c r="D17" s="54"/>
      <c r="E17" s="53"/>
      <c r="F17" s="54"/>
      <c r="G17" s="54"/>
      <c r="H17" s="54"/>
      <c r="I17" s="54"/>
      <c r="J17" s="53"/>
      <c r="K17" s="53">
        <v>2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6">
        <f t="shared" si="2"/>
        <v>2</v>
      </c>
      <c r="AC17" s="11">
        <v>75000</v>
      </c>
      <c r="AD17" s="113">
        <f t="shared" si="0"/>
        <v>87000</v>
      </c>
      <c r="AE17" s="11">
        <f t="shared" si="1"/>
        <v>174000</v>
      </c>
    </row>
    <row r="18" spans="1:31" ht="23.25" customHeight="1">
      <c r="A18" s="108" t="s">
        <v>9</v>
      </c>
      <c r="B18" s="14" t="s">
        <v>2</v>
      </c>
      <c r="C18" s="53">
        <v>3</v>
      </c>
      <c r="D18" s="54">
        <v>2</v>
      </c>
      <c r="E18" s="53">
        <v>5</v>
      </c>
      <c r="F18" s="54">
        <v>4</v>
      </c>
      <c r="G18" s="54">
        <v>2</v>
      </c>
      <c r="H18" s="54">
        <v>3</v>
      </c>
      <c r="I18" s="54">
        <v>2</v>
      </c>
      <c r="J18" s="53">
        <v>2</v>
      </c>
      <c r="K18" s="53">
        <v>4</v>
      </c>
      <c r="L18" s="53">
        <v>3</v>
      </c>
      <c r="M18" s="53"/>
      <c r="N18" s="53">
        <v>3</v>
      </c>
      <c r="O18" s="53">
        <v>3</v>
      </c>
      <c r="P18" s="53">
        <v>2</v>
      </c>
      <c r="Q18" s="53">
        <v>3</v>
      </c>
      <c r="R18" s="53">
        <v>4</v>
      </c>
      <c r="S18" s="53"/>
      <c r="T18" s="119">
        <v>3</v>
      </c>
      <c r="U18" s="53">
        <v>2</v>
      </c>
      <c r="V18" s="119">
        <v>3</v>
      </c>
      <c r="W18" s="53"/>
      <c r="X18" s="53">
        <v>4</v>
      </c>
      <c r="Y18" s="53">
        <v>2</v>
      </c>
      <c r="Z18" s="53">
        <v>3</v>
      </c>
      <c r="AA18" s="53">
        <v>3</v>
      </c>
      <c r="AB18" s="56">
        <f t="shared" si="2"/>
        <v>65</v>
      </c>
      <c r="AC18" s="18">
        <v>233200</v>
      </c>
      <c r="AD18" s="113">
        <f t="shared" si="0"/>
        <v>270512</v>
      </c>
      <c r="AE18" s="11">
        <f t="shared" si="1"/>
        <v>17583280</v>
      </c>
    </row>
    <row r="19" spans="1:31" ht="23.25" customHeight="1">
      <c r="A19" s="108" t="s">
        <v>170</v>
      </c>
      <c r="B19" s="14" t="s">
        <v>2</v>
      </c>
      <c r="C19" s="53"/>
      <c r="D19" s="54"/>
      <c r="E19" s="53"/>
      <c r="F19" s="54"/>
      <c r="G19" s="54">
        <v>1</v>
      </c>
      <c r="H19" s="54"/>
      <c r="I19" s="54"/>
      <c r="J19" s="53">
        <v>1</v>
      </c>
      <c r="K19" s="53"/>
      <c r="L19" s="53"/>
      <c r="M19" s="53"/>
      <c r="N19" s="53"/>
      <c r="O19" s="53"/>
      <c r="P19" s="53"/>
      <c r="Q19" s="53"/>
      <c r="R19" s="86"/>
      <c r="S19" s="53"/>
      <c r="T19" s="53"/>
      <c r="U19" s="53"/>
      <c r="V19" s="53"/>
      <c r="W19" s="53"/>
      <c r="X19" s="53"/>
      <c r="Y19" s="53"/>
      <c r="Z19" s="53"/>
      <c r="AA19" s="53"/>
      <c r="AB19" s="56">
        <f t="shared" si="2"/>
        <v>2</v>
      </c>
      <c r="AC19" s="11">
        <v>290000</v>
      </c>
      <c r="AD19" s="113">
        <f t="shared" si="0"/>
        <v>336400</v>
      </c>
      <c r="AE19" s="11">
        <f t="shared" si="1"/>
        <v>672800</v>
      </c>
    </row>
    <row r="20" spans="1:31" ht="23.25" customHeight="1">
      <c r="A20" s="108" t="s">
        <v>10</v>
      </c>
      <c r="B20" s="14" t="s">
        <v>2</v>
      </c>
      <c r="C20" s="53"/>
      <c r="D20" s="54"/>
      <c r="E20" s="53">
        <v>2</v>
      </c>
      <c r="F20" s="54"/>
      <c r="G20" s="54"/>
      <c r="H20" s="54">
        <v>1</v>
      </c>
      <c r="I20" s="54">
        <v>1</v>
      </c>
      <c r="J20" s="53"/>
      <c r="K20" s="53"/>
      <c r="L20" s="53">
        <v>2</v>
      </c>
      <c r="M20" s="53"/>
      <c r="N20" s="53"/>
      <c r="O20" s="53"/>
      <c r="P20" s="53"/>
      <c r="Q20" s="53"/>
      <c r="R20" s="53">
        <v>1</v>
      </c>
      <c r="S20" s="53"/>
      <c r="T20" s="53"/>
      <c r="U20" s="53">
        <v>2</v>
      </c>
      <c r="V20" s="53"/>
      <c r="W20" s="53"/>
      <c r="X20" s="53">
        <v>1</v>
      </c>
      <c r="Y20" s="53">
        <v>1</v>
      </c>
      <c r="Z20" s="53">
        <v>1</v>
      </c>
      <c r="AA20" s="53"/>
      <c r="AB20" s="56">
        <f t="shared" si="2"/>
        <v>12</v>
      </c>
      <c r="AC20" s="11">
        <v>500000</v>
      </c>
      <c r="AD20" s="113">
        <f t="shared" si="0"/>
        <v>580000</v>
      </c>
      <c r="AE20" s="11">
        <f t="shared" si="1"/>
        <v>6960000</v>
      </c>
    </row>
    <row r="21" spans="1:31" ht="23.25" customHeight="1">
      <c r="A21" s="108" t="s">
        <v>11</v>
      </c>
      <c r="B21" s="14" t="s">
        <v>2</v>
      </c>
      <c r="C21" s="53"/>
      <c r="D21" s="54"/>
      <c r="E21" s="53">
        <v>1</v>
      </c>
      <c r="F21" s="54">
        <v>1</v>
      </c>
      <c r="G21" s="54"/>
      <c r="H21" s="54">
        <v>1</v>
      </c>
      <c r="I21" s="54"/>
      <c r="J21" s="53"/>
      <c r="K21" s="53">
        <v>1</v>
      </c>
      <c r="L21" s="53"/>
      <c r="M21" s="53"/>
      <c r="N21" s="53">
        <v>1</v>
      </c>
      <c r="O21" s="53"/>
      <c r="P21" s="53"/>
      <c r="Q21" s="53"/>
      <c r="R21" s="86"/>
      <c r="S21" s="53"/>
      <c r="T21" s="53"/>
      <c r="U21" s="53"/>
      <c r="V21" s="53"/>
      <c r="W21" s="53"/>
      <c r="X21" s="53"/>
      <c r="Y21" s="53"/>
      <c r="Z21" s="53">
        <v>1</v>
      </c>
      <c r="AA21" s="53">
        <v>1</v>
      </c>
      <c r="AB21" s="56">
        <f t="shared" si="2"/>
        <v>7</v>
      </c>
      <c r="AC21" s="11">
        <v>540600</v>
      </c>
      <c r="AD21" s="113">
        <f t="shared" si="0"/>
        <v>627096</v>
      </c>
      <c r="AE21" s="11">
        <f t="shared" si="1"/>
        <v>4389672</v>
      </c>
    </row>
    <row r="22" spans="1:31" ht="23.25" customHeight="1">
      <c r="A22" s="108" t="s">
        <v>12</v>
      </c>
      <c r="B22" s="14" t="s">
        <v>2</v>
      </c>
      <c r="C22" s="53"/>
      <c r="D22" s="54"/>
      <c r="E22" s="53"/>
      <c r="F22" s="54"/>
      <c r="G22" s="54"/>
      <c r="H22" s="54"/>
      <c r="I22" s="54">
        <v>1</v>
      </c>
      <c r="J22" s="53"/>
      <c r="K22" s="53"/>
      <c r="L22" s="53"/>
      <c r="M22" s="53"/>
      <c r="N22" s="53"/>
      <c r="O22" s="53"/>
      <c r="P22" s="53"/>
      <c r="Q22" s="53"/>
      <c r="R22" s="86"/>
      <c r="S22" s="53">
        <v>1</v>
      </c>
      <c r="T22" s="53"/>
      <c r="U22" s="53"/>
      <c r="V22" s="53"/>
      <c r="W22" s="53"/>
      <c r="X22" s="53">
        <v>2</v>
      </c>
      <c r="Y22" s="53"/>
      <c r="Z22" s="53">
        <v>1</v>
      </c>
      <c r="AA22" s="53"/>
      <c r="AB22" s="56">
        <f t="shared" si="2"/>
        <v>5</v>
      </c>
      <c r="AC22" s="11">
        <v>225000</v>
      </c>
      <c r="AD22" s="113">
        <f t="shared" si="0"/>
        <v>260999.99999999997</v>
      </c>
      <c r="AE22" s="11">
        <f t="shared" si="1"/>
        <v>1304999.9999999998</v>
      </c>
    </row>
    <row r="23" spans="1:31" ht="23.25" customHeight="1">
      <c r="A23" s="108" t="s">
        <v>199</v>
      </c>
      <c r="B23" s="14" t="s">
        <v>2</v>
      </c>
      <c r="C23" s="53"/>
      <c r="D23" s="54"/>
      <c r="E23" s="53"/>
      <c r="F23" s="54"/>
      <c r="G23" s="54"/>
      <c r="H23" s="54"/>
      <c r="I23" s="54"/>
      <c r="J23" s="53"/>
      <c r="K23" s="53"/>
      <c r="L23" s="53">
        <v>10</v>
      </c>
      <c r="M23" s="53"/>
      <c r="N23" s="53"/>
      <c r="O23" s="53"/>
      <c r="P23" s="53"/>
      <c r="Q23" s="53"/>
      <c r="R23" s="86"/>
      <c r="S23" s="53"/>
      <c r="T23" s="53"/>
      <c r="U23" s="53"/>
      <c r="V23" s="53"/>
      <c r="W23" s="53"/>
      <c r="X23" s="53"/>
      <c r="Y23" s="53"/>
      <c r="Z23" s="53"/>
      <c r="AA23" s="53"/>
      <c r="AB23" s="56">
        <f>SUM(C23:AA23)</f>
        <v>10</v>
      </c>
      <c r="AC23" s="11">
        <v>295000</v>
      </c>
      <c r="AD23" s="113">
        <f t="shared" si="0"/>
        <v>342200</v>
      </c>
      <c r="AE23" s="11">
        <f>AB23*AD23</f>
        <v>3422000</v>
      </c>
    </row>
    <row r="24" spans="1:31" ht="23.25" customHeight="1">
      <c r="A24" s="108" t="s">
        <v>13</v>
      </c>
      <c r="B24" s="14" t="s">
        <v>2</v>
      </c>
      <c r="C24" s="53"/>
      <c r="D24" s="54"/>
      <c r="E24" s="53"/>
      <c r="F24" s="54"/>
      <c r="G24" s="54"/>
      <c r="H24" s="54"/>
      <c r="I24" s="54"/>
      <c r="J24" s="53"/>
      <c r="K24" s="53"/>
      <c r="L24" s="53"/>
      <c r="M24" s="53"/>
      <c r="N24" s="53"/>
      <c r="O24" s="53">
        <v>2</v>
      </c>
      <c r="P24" s="53"/>
      <c r="Q24" s="53"/>
      <c r="R24" s="86"/>
      <c r="S24" s="53"/>
      <c r="T24" s="53"/>
      <c r="U24" s="53"/>
      <c r="V24" s="53"/>
      <c r="W24" s="53"/>
      <c r="X24" s="53"/>
      <c r="Y24" s="53"/>
      <c r="Z24" s="53"/>
      <c r="AA24" s="53">
        <v>1</v>
      </c>
      <c r="AB24" s="56">
        <f t="shared" si="2"/>
        <v>3</v>
      </c>
      <c r="AC24" s="11">
        <v>305000</v>
      </c>
      <c r="AD24" s="113">
        <f t="shared" si="0"/>
        <v>353800</v>
      </c>
      <c r="AE24" s="11">
        <f t="shared" si="1"/>
        <v>1061400</v>
      </c>
    </row>
    <row r="25" spans="1:31" ht="23.25" customHeight="1">
      <c r="A25" s="108" t="s">
        <v>200</v>
      </c>
      <c r="B25" s="14" t="s">
        <v>2</v>
      </c>
      <c r="C25" s="53"/>
      <c r="D25" s="54"/>
      <c r="E25" s="53">
        <v>1</v>
      </c>
      <c r="F25" s="54"/>
      <c r="G25" s="54"/>
      <c r="H25" s="54"/>
      <c r="I25" s="54"/>
      <c r="J25" s="53"/>
      <c r="K25" s="53"/>
      <c r="L25" s="53"/>
      <c r="M25" s="53"/>
      <c r="N25" s="53"/>
      <c r="O25" s="53"/>
      <c r="P25" s="53"/>
      <c r="Q25" s="53"/>
      <c r="R25" s="86"/>
      <c r="S25" s="53"/>
      <c r="T25" s="53"/>
      <c r="U25" s="53"/>
      <c r="V25" s="53"/>
      <c r="W25" s="53"/>
      <c r="X25" s="53"/>
      <c r="Y25" s="53"/>
      <c r="Z25" s="53"/>
      <c r="AA25" s="53"/>
      <c r="AB25" s="56">
        <f>SUM(C25:AA25)</f>
        <v>1</v>
      </c>
      <c r="AC25" s="11">
        <v>185000</v>
      </c>
      <c r="AD25" s="113">
        <f t="shared" si="0"/>
        <v>214599.99999999997</v>
      </c>
      <c r="AE25" s="11">
        <f>AB25*AD25</f>
        <v>214599.99999999997</v>
      </c>
    </row>
    <row r="26" spans="1:31" ht="23.25" customHeight="1">
      <c r="A26" s="108" t="s">
        <v>14</v>
      </c>
      <c r="B26" s="14" t="s">
        <v>2</v>
      </c>
      <c r="C26" s="53"/>
      <c r="D26" s="54"/>
      <c r="E26" s="53"/>
      <c r="F26" s="54"/>
      <c r="G26" s="54"/>
      <c r="H26" s="54"/>
      <c r="I26" s="54"/>
      <c r="J26" s="53"/>
      <c r="K26" s="53"/>
      <c r="L26" s="53"/>
      <c r="M26" s="53">
        <v>1</v>
      </c>
      <c r="N26" s="53"/>
      <c r="O26" s="53"/>
      <c r="P26" s="53"/>
      <c r="Q26" s="53"/>
      <c r="R26" s="86"/>
      <c r="S26" s="53"/>
      <c r="T26" s="53"/>
      <c r="U26" s="53"/>
      <c r="V26" s="53"/>
      <c r="W26" s="53"/>
      <c r="X26" s="53"/>
      <c r="Y26" s="53"/>
      <c r="Z26" s="53"/>
      <c r="AA26" s="53"/>
      <c r="AB26" s="56">
        <f t="shared" si="2"/>
        <v>1</v>
      </c>
      <c r="AC26" s="11">
        <v>330000</v>
      </c>
      <c r="AD26" s="113">
        <f t="shared" si="0"/>
        <v>382800</v>
      </c>
      <c r="AE26" s="11">
        <f t="shared" si="1"/>
        <v>382800</v>
      </c>
    </row>
    <row r="27" spans="1:31" ht="23.25" customHeight="1">
      <c r="A27" s="108" t="s">
        <v>15</v>
      </c>
      <c r="B27" s="14" t="s">
        <v>2</v>
      </c>
      <c r="C27" s="53"/>
      <c r="D27" s="54"/>
      <c r="E27" s="53"/>
      <c r="F27" s="54"/>
      <c r="G27" s="54"/>
      <c r="H27" s="54"/>
      <c r="I27" s="54"/>
      <c r="J27" s="53"/>
      <c r="K27" s="53"/>
      <c r="L27" s="53"/>
      <c r="M27" s="53">
        <v>1</v>
      </c>
      <c r="N27" s="53"/>
      <c r="O27" s="53"/>
      <c r="P27" s="53"/>
      <c r="Q27" s="53"/>
      <c r="R27" s="86"/>
      <c r="S27" s="53"/>
      <c r="T27" s="53"/>
      <c r="U27" s="53"/>
      <c r="V27" s="53"/>
      <c r="W27" s="53"/>
      <c r="X27" s="53"/>
      <c r="Y27" s="53"/>
      <c r="Z27" s="53"/>
      <c r="AA27" s="53"/>
      <c r="AB27" s="56">
        <f t="shared" si="2"/>
        <v>1</v>
      </c>
      <c r="AC27" s="11">
        <v>325000</v>
      </c>
      <c r="AD27" s="113">
        <f t="shared" si="0"/>
        <v>377000</v>
      </c>
      <c r="AE27" s="11">
        <f t="shared" si="1"/>
        <v>377000</v>
      </c>
    </row>
    <row r="28" spans="1:31" ht="23.25" customHeight="1">
      <c r="A28" s="108" t="s">
        <v>16</v>
      </c>
      <c r="B28" s="14" t="s">
        <v>2</v>
      </c>
      <c r="C28" s="53"/>
      <c r="D28" s="54"/>
      <c r="E28" s="53"/>
      <c r="F28" s="54"/>
      <c r="G28" s="54"/>
      <c r="H28" s="54"/>
      <c r="I28" s="54"/>
      <c r="J28" s="53"/>
      <c r="K28" s="53"/>
      <c r="L28" s="53"/>
      <c r="M28" s="53">
        <v>1</v>
      </c>
      <c r="N28" s="53"/>
      <c r="O28" s="53"/>
      <c r="P28" s="53"/>
      <c r="Q28" s="53"/>
      <c r="R28" s="86"/>
      <c r="S28" s="53"/>
      <c r="T28" s="53"/>
      <c r="U28" s="53"/>
      <c r="V28" s="53"/>
      <c r="W28" s="53"/>
      <c r="X28" s="53"/>
      <c r="Y28" s="53"/>
      <c r="Z28" s="53"/>
      <c r="AA28" s="53"/>
      <c r="AB28" s="56">
        <f t="shared" si="2"/>
        <v>1</v>
      </c>
      <c r="AC28" s="11">
        <v>335000</v>
      </c>
      <c r="AD28" s="113">
        <f t="shared" si="0"/>
        <v>388600</v>
      </c>
      <c r="AE28" s="11">
        <f t="shared" si="1"/>
        <v>388600</v>
      </c>
    </row>
    <row r="29" spans="1:31" ht="23.25" customHeight="1">
      <c r="A29" s="108" t="s">
        <v>17</v>
      </c>
      <c r="B29" s="14" t="s">
        <v>2</v>
      </c>
      <c r="C29" s="53"/>
      <c r="D29" s="54"/>
      <c r="E29" s="53"/>
      <c r="F29" s="54"/>
      <c r="G29" s="54"/>
      <c r="H29" s="54"/>
      <c r="I29" s="54"/>
      <c r="J29" s="53"/>
      <c r="K29" s="53"/>
      <c r="L29" s="53"/>
      <c r="M29" s="53">
        <v>1</v>
      </c>
      <c r="N29" s="53"/>
      <c r="O29" s="53"/>
      <c r="P29" s="53"/>
      <c r="Q29" s="53"/>
      <c r="R29" s="86"/>
      <c r="S29" s="53"/>
      <c r="T29" s="53"/>
      <c r="U29" s="53"/>
      <c r="V29" s="53"/>
      <c r="W29" s="53"/>
      <c r="X29" s="53"/>
      <c r="Y29" s="53"/>
      <c r="Z29" s="53"/>
      <c r="AA29" s="53"/>
      <c r="AB29" s="56">
        <f t="shared" si="2"/>
        <v>1</v>
      </c>
      <c r="AC29" s="11">
        <v>230000</v>
      </c>
      <c r="AD29" s="113">
        <f t="shared" si="0"/>
        <v>266800</v>
      </c>
      <c r="AE29" s="11">
        <f t="shared" si="1"/>
        <v>266800</v>
      </c>
    </row>
    <row r="30" spans="1:31" ht="23.25" customHeight="1">
      <c r="A30" s="108" t="s">
        <v>201</v>
      </c>
      <c r="B30" s="14" t="s">
        <v>2</v>
      </c>
      <c r="C30" s="53"/>
      <c r="D30" s="54"/>
      <c r="E30" s="53"/>
      <c r="F30" s="54"/>
      <c r="G30" s="54"/>
      <c r="H30" s="54"/>
      <c r="I30" s="54"/>
      <c r="J30" s="53"/>
      <c r="K30" s="53"/>
      <c r="L30" s="53"/>
      <c r="M30" s="53"/>
      <c r="N30" s="53"/>
      <c r="O30" s="53"/>
      <c r="P30" s="53"/>
      <c r="Q30" s="53"/>
      <c r="R30" s="86"/>
      <c r="S30" s="53"/>
      <c r="T30" s="53"/>
      <c r="U30" s="53"/>
      <c r="V30" s="53"/>
      <c r="W30" s="53"/>
      <c r="X30" s="53"/>
      <c r="Y30" s="53">
        <v>1</v>
      </c>
      <c r="Z30" s="53"/>
      <c r="AA30" s="53"/>
      <c r="AB30" s="56">
        <f>SUM(C30:AA30)</f>
        <v>1</v>
      </c>
      <c r="AC30" s="11">
        <v>560000</v>
      </c>
      <c r="AD30" s="113">
        <f t="shared" si="0"/>
        <v>649600</v>
      </c>
      <c r="AE30" s="11">
        <f>AB30*AD30</f>
        <v>649600</v>
      </c>
    </row>
    <row r="31" spans="1:31" ht="23.25" customHeight="1">
      <c r="A31" s="108" t="s">
        <v>18</v>
      </c>
      <c r="B31" s="14" t="s">
        <v>2</v>
      </c>
      <c r="C31" s="53"/>
      <c r="D31" s="54"/>
      <c r="E31" s="53"/>
      <c r="F31" s="54"/>
      <c r="G31" s="54"/>
      <c r="H31" s="54"/>
      <c r="I31" s="54"/>
      <c r="J31" s="53"/>
      <c r="K31" s="53"/>
      <c r="L31" s="53">
        <v>1</v>
      </c>
      <c r="M31" s="53"/>
      <c r="N31" s="53"/>
      <c r="O31" s="53"/>
      <c r="P31" s="53"/>
      <c r="Q31" s="53"/>
      <c r="R31" s="86"/>
      <c r="S31" s="53"/>
      <c r="T31" s="53"/>
      <c r="U31" s="53"/>
      <c r="V31" s="53"/>
      <c r="W31" s="53"/>
      <c r="X31" s="53"/>
      <c r="Y31" s="53"/>
      <c r="Z31" s="53"/>
      <c r="AA31" s="53"/>
      <c r="AB31" s="56">
        <f t="shared" si="2"/>
        <v>1</v>
      </c>
      <c r="AC31" s="11">
        <v>415000</v>
      </c>
      <c r="AD31" s="113">
        <f t="shared" si="0"/>
        <v>481399.99999999994</v>
      </c>
      <c r="AE31" s="11">
        <f t="shared" si="1"/>
        <v>481399.99999999994</v>
      </c>
    </row>
    <row r="32" spans="1:31" ht="21.75" customHeight="1">
      <c r="A32" s="108" t="s">
        <v>173</v>
      </c>
      <c r="B32" s="14" t="s">
        <v>2</v>
      </c>
      <c r="C32" s="53"/>
      <c r="D32" s="54"/>
      <c r="E32" s="53"/>
      <c r="F32" s="54"/>
      <c r="G32" s="54"/>
      <c r="H32" s="54"/>
      <c r="I32" s="54"/>
      <c r="J32" s="53"/>
      <c r="K32" s="53"/>
      <c r="L32" s="53"/>
      <c r="M32" s="53">
        <v>1</v>
      </c>
      <c r="N32" s="53"/>
      <c r="O32" s="53"/>
      <c r="P32" s="53"/>
      <c r="Q32" s="53"/>
      <c r="R32" s="86"/>
      <c r="S32" s="53"/>
      <c r="T32" s="53"/>
      <c r="U32" s="53"/>
      <c r="V32" s="53"/>
      <c r="W32" s="53"/>
      <c r="X32" s="53"/>
      <c r="Y32" s="53"/>
      <c r="Z32" s="53"/>
      <c r="AA32" s="53">
        <v>2</v>
      </c>
      <c r="AB32" s="56">
        <f t="shared" si="2"/>
        <v>3</v>
      </c>
      <c r="AC32" s="11">
        <v>77000</v>
      </c>
      <c r="AD32" s="113">
        <f t="shared" si="0"/>
        <v>89320</v>
      </c>
      <c r="AE32" s="11">
        <f t="shared" si="1"/>
        <v>267960</v>
      </c>
    </row>
    <row r="33" spans="1:31" ht="21" customHeight="1">
      <c r="A33" s="108" t="s">
        <v>19</v>
      </c>
      <c r="B33" s="14" t="s">
        <v>2</v>
      </c>
      <c r="C33" s="53"/>
      <c r="D33" s="54"/>
      <c r="E33" s="53"/>
      <c r="F33" s="54"/>
      <c r="G33" s="54"/>
      <c r="H33" s="54"/>
      <c r="I33" s="54"/>
      <c r="J33" s="53"/>
      <c r="K33" s="53"/>
      <c r="L33" s="53"/>
      <c r="M33" s="53">
        <v>1</v>
      </c>
      <c r="N33" s="53"/>
      <c r="O33" s="53"/>
      <c r="P33" s="53"/>
      <c r="Q33" s="53"/>
      <c r="R33" s="86"/>
      <c r="S33" s="53"/>
      <c r="T33" s="53"/>
      <c r="U33" s="53"/>
      <c r="V33" s="53"/>
      <c r="W33" s="53"/>
      <c r="X33" s="53"/>
      <c r="Y33" s="53"/>
      <c r="Z33" s="53"/>
      <c r="AA33" s="53">
        <v>1</v>
      </c>
      <c r="AB33" s="56">
        <f t="shared" si="2"/>
        <v>2</v>
      </c>
      <c r="AC33" s="11">
        <v>75000</v>
      </c>
      <c r="AD33" s="113">
        <f t="shared" si="0"/>
        <v>87000</v>
      </c>
      <c r="AE33" s="11">
        <f t="shared" si="1"/>
        <v>174000</v>
      </c>
    </row>
    <row r="34" spans="1:31" ht="22.5" customHeight="1">
      <c r="A34" s="108" t="s">
        <v>20</v>
      </c>
      <c r="B34" s="14" t="s">
        <v>2</v>
      </c>
      <c r="C34" s="53"/>
      <c r="D34" s="54"/>
      <c r="E34" s="53"/>
      <c r="F34" s="54"/>
      <c r="G34" s="54"/>
      <c r="H34" s="54"/>
      <c r="I34" s="54"/>
      <c r="J34" s="53"/>
      <c r="K34" s="53"/>
      <c r="L34" s="53"/>
      <c r="M34" s="53">
        <v>1</v>
      </c>
      <c r="N34" s="53"/>
      <c r="O34" s="53"/>
      <c r="P34" s="53"/>
      <c r="Q34" s="53"/>
      <c r="R34" s="86"/>
      <c r="S34" s="53"/>
      <c r="T34" s="53"/>
      <c r="U34" s="53"/>
      <c r="V34" s="53"/>
      <c r="W34" s="53"/>
      <c r="X34" s="53"/>
      <c r="Y34" s="53"/>
      <c r="Z34" s="53"/>
      <c r="AA34" s="53">
        <v>2</v>
      </c>
      <c r="AB34" s="56">
        <f t="shared" si="2"/>
        <v>3</v>
      </c>
      <c r="AC34" s="11">
        <v>73000</v>
      </c>
      <c r="AD34" s="113">
        <f t="shared" si="0"/>
        <v>84680</v>
      </c>
      <c r="AE34" s="11">
        <f t="shared" si="1"/>
        <v>254040</v>
      </c>
    </row>
    <row r="35" spans="1:31" ht="22.5" customHeight="1">
      <c r="A35" s="108" t="s">
        <v>174</v>
      </c>
      <c r="B35" s="14" t="s">
        <v>2</v>
      </c>
      <c r="C35" s="53"/>
      <c r="D35" s="54"/>
      <c r="E35" s="53"/>
      <c r="F35" s="54"/>
      <c r="G35" s="54"/>
      <c r="H35" s="54"/>
      <c r="I35" s="54"/>
      <c r="J35" s="53"/>
      <c r="K35" s="53"/>
      <c r="L35" s="53"/>
      <c r="M35" s="53">
        <v>1</v>
      </c>
      <c r="N35" s="53"/>
      <c r="O35" s="53"/>
      <c r="P35" s="53"/>
      <c r="Q35" s="53"/>
      <c r="R35" s="86"/>
      <c r="S35" s="53"/>
      <c r="T35" s="53"/>
      <c r="U35" s="53"/>
      <c r="V35" s="53"/>
      <c r="W35" s="53"/>
      <c r="X35" s="53"/>
      <c r="Y35" s="53"/>
      <c r="Z35" s="53"/>
      <c r="AA35" s="53">
        <v>1</v>
      </c>
      <c r="AB35" s="56">
        <f t="shared" si="2"/>
        <v>2</v>
      </c>
      <c r="AC35" s="11">
        <v>75000</v>
      </c>
      <c r="AD35" s="113">
        <f t="shared" si="0"/>
        <v>87000</v>
      </c>
      <c r="AE35" s="11">
        <f t="shared" si="1"/>
        <v>174000</v>
      </c>
    </row>
    <row r="36" spans="1:31" ht="22.5" customHeight="1">
      <c r="A36" s="108" t="s">
        <v>21</v>
      </c>
      <c r="B36" s="14" t="s">
        <v>2</v>
      </c>
      <c r="C36" s="53"/>
      <c r="D36" s="54"/>
      <c r="E36" s="53"/>
      <c r="F36" s="54"/>
      <c r="G36" s="54"/>
      <c r="H36" s="54"/>
      <c r="I36" s="54"/>
      <c r="J36" s="53">
        <v>2</v>
      </c>
      <c r="K36" s="53"/>
      <c r="L36" s="53">
        <v>4</v>
      </c>
      <c r="M36" s="53">
        <v>1</v>
      </c>
      <c r="N36" s="53">
        <v>3</v>
      </c>
      <c r="O36" s="53"/>
      <c r="P36" s="53"/>
      <c r="Q36" s="53">
        <v>5</v>
      </c>
      <c r="R36" s="86"/>
      <c r="S36" s="53"/>
      <c r="T36" s="53">
        <v>2</v>
      </c>
      <c r="U36" s="53"/>
      <c r="V36" s="53">
        <v>2</v>
      </c>
      <c r="W36" s="53"/>
      <c r="X36" s="53"/>
      <c r="Y36" s="53"/>
      <c r="Z36" s="53">
        <v>4</v>
      </c>
      <c r="AA36" s="53">
        <v>3</v>
      </c>
      <c r="AB36" s="56">
        <f t="shared" si="2"/>
        <v>26</v>
      </c>
      <c r="AC36" s="11">
        <v>80000</v>
      </c>
      <c r="AD36" s="113">
        <f t="shared" si="0"/>
        <v>92800</v>
      </c>
      <c r="AE36" s="11">
        <f t="shared" si="1"/>
        <v>2412800</v>
      </c>
    </row>
    <row r="37" spans="1:31" ht="22.5" customHeight="1">
      <c r="A37" s="108" t="s">
        <v>22</v>
      </c>
      <c r="B37" s="14" t="s">
        <v>2</v>
      </c>
      <c r="C37" s="53"/>
      <c r="D37" s="54"/>
      <c r="E37" s="53"/>
      <c r="F37" s="54"/>
      <c r="G37" s="54"/>
      <c r="H37" s="54">
        <v>1</v>
      </c>
      <c r="I37" s="54"/>
      <c r="J37" s="53">
        <v>2</v>
      </c>
      <c r="K37" s="53"/>
      <c r="L37" s="53"/>
      <c r="M37" s="53">
        <v>1</v>
      </c>
      <c r="N37" s="53">
        <v>2</v>
      </c>
      <c r="O37" s="53"/>
      <c r="P37" s="53"/>
      <c r="Q37" s="53">
        <v>4</v>
      </c>
      <c r="R37" s="86"/>
      <c r="S37" s="53"/>
      <c r="T37" s="53"/>
      <c r="U37" s="53"/>
      <c r="V37" s="53"/>
      <c r="W37" s="53"/>
      <c r="X37" s="53"/>
      <c r="Y37" s="53"/>
      <c r="Z37" s="53">
        <v>3</v>
      </c>
      <c r="AA37" s="53"/>
      <c r="AB37" s="56">
        <f t="shared" si="2"/>
        <v>13</v>
      </c>
      <c r="AC37" s="11">
        <v>68000</v>
      </c>
      <c r="AD37" s="113">
        <f t="shared" si="0"/>
        <v>78880</v>
      </c>
      <c r="AE37" s="11">
        <f t="shared" si="1"/>
        <v>1025440</v>
      </c>
    </row>
    <row r="38" spans="1:31" ht="21.75" customHeight="1">
      <c r="A38" s="108" t="s">
        <v>23</v>
      </c>
      <c r="B38" s="14" t="s">
        <v>2</v>
      </c>
      <c r="C38" s="53"/>
      <c r="D38" s="54"/>
      <c r="E38" s="53"/>
      <c r="F38" s="54"/>
      <c r="G38" s="54"/>
      <c r="H38" s="54">
        <v>1</v>
      </c>
      <c r="I38" s="54"/>
      <c r="J38" s="53">
        <v>1</v>
      </c>
      <c r="K38" s="53"/>
      <c r="L38" s="53">
        <v>2</v>
      </c>
      <c r="M38" s="53"/>
      <c r="N38" s="53">
        <v>2</v>
      </c>
      <c r="O38" s="53"/>
      <c r="P38" s="53"/>
      <c r="Q38" s="53"/>
      <c r="R38" s="86"/>
      <c r="S38" s="53"/>
      <c r="T38" s="53">
        <v>1</v>
      </c>
      <c r="U38" s="53"/>
      <c r="V38" s="53"/>
      <c r="W38" s="53"/>
      <c r="X38" s="53"/>
      <c r="Y38" s="53"/>
      <c r="Z38" s="53"/>
      <c r="AA38" s="53"/>
      <c r="AB38" s="56">
        <f t="shared" si="2"/>
        <v>7</v>
      </c>
      <c r="AC38" s="11">
        <v>75000</v>
      </c>
      <c r="AD38" s="113">
        <f t="shared" si="0"/>
        <v>87000</v>
      </c>
      <c r="AE38" s="11">
        <f t="shared" si="1"/>
        <v>609000</v>
      </c>
    </row>
    <row r="39" spans="1:31" ht="22.5" customHeight="1">
      <c r="A39" s="17" t="s">
        <v>175</v>
      </c>
      <c r="B39" s="14" t="s">
        <v>2</v>
      </c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>
        <v>30</v>
      </c>
      <c r="N39" s="54"/>
      <c r="O39" s="54"/>
      <c r="P39" s="54"/>
      <c r="Q39" s="54"/>
      <c r="R39" s="120"/>
      <c r="S39" s="54"/>
      <c r="T39" s="54"/>
      <c r="U39" s="54"/>
      <c r="V39" s="54"/>
      <c r="W39" s="54"/>
      <c r="X39" s="54"/>
      <c r="Y39" s="54"/>
      <c r="Z39" s="54"/>
      <c r="AA39" s="54"/>
      <c r="AB39" s="56">
        <f t="shared" si="2"/>
        <v>30</v>
      </c>
      <c r="AC39" s="11">
        <v>1900</v>
      </c>
      <c r="AD39" s="113">
        <f t="shared" si="0"/>
        <v>2204</v>
      </c>
      <c r="AE39" s="11">
        <f t="shared" si="1"/>
        <v>66120</v>
      </c>
    </row>
    <row r="40" spans="1:31" ht="22.5" customHeight="1">
      <c r="A40" s="17" t="s">
        <v>176</v>
      </c>
      <c r="B40" s="14" t="s">
        <v>2</v>
      </c>
      <c r="C40" s="53"/>
      <c r="D40" s="54"/>
      <c r="E40" s="54"/>
      <c r="F40" s="54"/>
      <c r="G40" s="54"/>
      <c r="H40" s="54">
        <v>300</v>
      </c>
      <c r="I40" s="54"/>
      <c r="J40" s="54"/>
      <c r="K40" s="54"/>
      <c r="L40" s="54"/>
      <c r="M40" s="54"/>
      <c r="N40" s="54"/>
      <c r="O40" s="54"/>
      <c r="P40" s="54"/>
      <c r="Q40" s="54"/>
      <c r="R40" s="120"/>
      <c r="S40" s="54"/>
      <c r="T40" s="54"/>
      <c r="U40" s="54"/>
      <c r="V40" s="54"/>
      <c r="W40" s="54"/>
      <c r="X40" s="54"/>
      <c r="Y40" s="54"/>
      <c r="Z40" s="54"/>
      <c r="AA40" s="54"/>
      <c r="AB40" s="56">
        <f t="shared" si="2"/>
        <v>300</v>
      </c>
      <c r="AC40" s="11">
        <v>73000</v>
      </c>
      <c r="AD40" s="113">
        <f t="shared" si="0"/>
        <v>84680</v>
      </c>
      <c r="AE40" s="11">
        <f t="shared" si="1"/>
        <v>25404000</v>
      </c>
    </row>
    <row r="41" spans="1:31" ht="22.5" customHeight="1">
      <c r="A41" s="17" t="s">
        <v>177</v>
      </c>
      <c r="B41" s="14" t="s">
        <v>2</v>
      </c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>
        <v>3</v>
      </c>
      <c r="O41" s="54"/>
      <c r="P41" s="54"/>
      <c r="Q41" s="54"/>
      <c r="R41" s="120"/>
      <c r="S41" s="54"/>
      <c r="T41" s="110"/>
      <c r="U41" s="110"/>
      <c r="V41" s="110"/>
      <c r="W41" s="110"/>
      <c r="X41" s="54"/>
      <c r="Y41" s="54"/>
      <c r="Z41" s="54"/>
      <c r="AA41" s="54"/>
      <c r="AB41" s="56">
        <f t="shared" si="2"/>
        <v>3</v>
      </c>
      <c r="AC41" s="47"/>
      <c r="AD41" s="114"/>
      <c r="AE41" s="11"/>
    </row>
    <row r="42" spans="1:31" ht="22.5" customHeight="1" thickBot="1">
      <c r="A42" s="109" t="s">
        <v>189</v>
      </c>
      <c r="B42" s="111" t="s">
        <v>2</v>
      </c>
      <c r="C42" s="73">
        <v>3</v>
      </c>
      <c r="D42" s="74">
        <v>2</v>
      </c>
      <c r="E42" s="73">
        <v>4</v>
      </c>
      <c r="F42" s="74">
        <v>2</v>
      </c>
      <c r="G42" s="74"/>
      <c r="H42" s="74">
        <v>3</v>
      </c>
      <c r="I42" s="74"/>
      <c r="J42" s="73"/>
      <c r="K42" s="73">
        <v>2</v>
      </c>
      <c r="L42" s="73">
        <v>4</v>
      </c>
      <c r="M42" s="73">
        <v>1</v>
      </c>
      <c r="N42" s="73"/>
      <c r="O42" s="73"/>
      <c r="P42" s="73">
        <v>2</v>
      </c>
      <c r="Q42" s="73"/>
      <c r="R42" s="94">
        <v>3</v>
      </c>
      <c r="S42" s="73"/>
      <c r="T42" s="73"/>
      <c r="U42" s="73">
        <v>3</v>
      </c>
      <c r="V42" s="73">
        <v>1</v>
      </c>
      <c r="W42" s="73">
        <v>2</v>
      </c>
      <c r="X42" s="73">
        <v>3</v>
      </c>
      <c r="Y42" s="73"/>
      <c r="Z42" s="73">
        <v>3</v>
      </c>
      <c r="AA42" s="73">
        <v>4</v>
      </c>
      <c r="AB42" s="76">
        <f t="shared" si="2"/>
        <v>42</v>
      </c>
      <c r="AC42" s="12">
        <v>72000</v>
      </c>
      <c r="AD42" s="115">
        <f t="shared" si="0"/>
        <v>83520</v>
      </c>
      <c r="AE42" s="12">
        <f t="shared" si="1"/>
        <v>3507840</v>
      </c>
    </row>
    <row r="43" spans="28:31" ht="13.5" customHeight="1" thickBot="1">
      <c r="AB43" s="45"/>
      <c r="AE43" s="107"/>
    </row>
    <row r="44" ht="14.25" customHeight="1"/>
  </sheetData>
  <sheetProtection/>
  <mergeCells count="29">
    <mergeCell ref="AC1:AC9"/>
    <mergeCell ref="AD1:AD9"/>
    <mergeCell ref="AE1:AE9"/>
    <mergeCell ref="X1:X9"/>
    <mergeCell ref="Y1:Y9"/>
    <mergeCell ref="Z1:Z9"/>
    <mergeCell ref="AA1:AA9"/>
    <mergeCell ref="AB1:AB9"/>
    <mergeCell ref="W1:W9"/>
    <mergeCell ref="L1:L9"/>
    <mergeCell ref="M1:M9"/>
    <mergeCell ref="S1:S9"/>
    <mergeCell ref="N1:N9"/>
    <mergeCell ref="O1:O9"/>
    <mergeCell ref="P1:P9"/>
    <mergeCell ref="I1:I9"/>
    <mergeCell ref="T1:T9"/>
    <mergeCell ref="U1:U9"/>
    <mergeCell ref="V1:V9"/>
    <mergeCell ref="J1:J9"/>
    <mergeCell ref="Q1:Q9"/>
    <mergeCell ref="R1:R9"/>
    <mergeCell ref="K1:K9"/>
    <mergeCell ref="G1:G9"/>
    <mergeCell ref="H1:H9"/>
    <mergeCell ref="C1:C9"/>
    <mergeCell ref="D1:D9"/>
    <mergeCell ref="E1:E9"/>
    <mergeCell ref="F1:F9"/>
  </mergeCells>
  <printOptions horizontalCentered="1" verticalCentered="1"/>
  <pageMargins left="1.52" right="0.35433070866141736" top="1.0236220472440944" bottom="0.5905511811023623" header="0.3937007874015748" footer="0.2362204724409449"/>
  <pageSetup horizontalDpi="300" verticalDpi="300" orientation="landscape" paperSize="5" scale="75" r:id="rId2"/>
  <headerFooter alignWithMargins="0">
    <oddHeader>&amp;C&amp;"Arial,Negrita"&amp;14INSUMOS PARA COMPUTADOR ASIGNADOS A LAS DEPENDENCIAS PARA LA PRIMERA ENTREGA DEL AÑO 2003
 - LICITACION 001-2003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"/>
  <sheetViews>
    <sheetView zoomScale="70" zoomScaleNormal="70" zoomScalePageLayoutView="0" workbookViewId="0" topLeftCell="A6">
      <selection activeCell="AC12" sqref="AC12"/>
    </sheetView>
  </sheetViews>
  <sheetFormatPr defaultColWidth="11.421875" defaultRowHeight="12.75"/>
  <cols>
    <col min="1" max="1" width="56.8515625" style="2" customWidth="1"/>
    <col min="2" max="2" width="12.85156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8515625" style="0" customWidth="1"/>
    <col min="26" max="26" width="6.140625" style="0" customWidth="1"/>
    <col min="27" max="27" width="5.140625" style="0" customWidth="1"/>
    <col min="28" max="28" width="7.140625" style="0" customWidth="1"/>
  </cols>
  <sheetData>
    <row r="1" spans="1:31" ht="36" customHeight="1">
      <c r="A1" s="32"/>
      <c r="B1" s="33"/>
      <c r="C1" s="504" t="s">
        <v>52</v>
      </c>
      <c r="D1" s="507" t="s">
        <v>53</v>
      </c>
      <c r="E1" s="507" t="s">
        <v>54</v>
      </c>
      <c r="F1" s="507" t="s">
        <v>55</v>
      </c>
      <c r="G1" s="507" t="s">
        <v>51</v>
      </c>
      <c r="H1" s="507" t="s">
        <v>56</v>
      </c>
      <c r="I1" s="507" t="s">
        <v>57</v>
      </c>
      <c r="J1" s="507" t="s">
        <v>58</v>
      </c>
      <c r="K1" s="507" t="s">
        <v>59</v>
      </c>
      <c r="L1" s="507" t="s">
        <v>60</v>
      </c>
      <c r="M1" s="507" t="s">
        <v>61</v>
      </c>
      <c r="N1" s="507" t="s">
        <v>62</v>
      </c>
      <c r="O1" s="507" t="s">
        <v>63</v>
      </c>
      <c r="P1" s="507" t="s">
        <v>64</v>
      </c>
      <c r="Q1" s="507" t="s">
        <v>65</v>
      </c>
      <c r="R1" s="507" t="s">
        <v>66</v>
      </c>
      <c r="S1" s="507" t="s">
        <v>67</v>
      </c>
      <c r="T1" s="507" t="s">
        <v>72</v>
      </c>
      <c r="U1" s="507" t="s">
        <v>73</v>
      </c>
      <c r="V1" s="507" t="s">
        <v>74</v>
      </c>
      <c r="W1" s="507" t="s">
        <v>75</v>
      </c>
      <c r="X1" s="507" t="s">
        <v>68</v>
      </c>
      <c r="Y1" s="507" t="s">
        <v>69</v>
      </c>
      <c r="Z1" s="507" t="s">
        <v>70</v>
      </c>
      <c r="AA1" s="507" t="s">
        <v>71</v>
      </c>
      <c r="AB1" s="512" t="s">
        <v>48</v>
      </c>
      <c r="AC1" s="515" t="s">
        <v>25</v>
      </c>
      <c r="AD1" s="515" t="s">
        <v>77</v>
      </c>
      <c r="AE1" s="515" t="s">
        <v>78</v>
      </c>
    </row>
    <row r="2" spans="1:31" ht="12.75">
      <c r="A2" s="34"/>
      <c r="B2" s="35"/>
      <c r="C2" s="505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13"/>
      <c r="AC2" s="516"/>
      <c r="AD2" s="516"/>
      <c r="AE2" s="516"/>
    </row>
    <row r="3" spans="1:31" ht="12.75">
      <c r="A3" s="510"/>
      <c r="B3" s="511"/>
      <c r="C3" s="505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13"/>
      <c r="AC3" s="516"/>
      <c r="AD3" s="516"/>
      <c r="AE3" s="516"/>
    </row>
    <row r="4" spans="1:31" ht="12.75">
      <c r="A4" s="36" t="s">
        <v>50</v>
      </c>
      <c r="B4" s="35"/>
      <c r="C4" s="505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13"/>
      <c r="AC4" s="516"/>
      <c r="AD4" s="516"/>
      <c r="AE4" s="516"/>
    </row>
    <row r="5" spans="1:31" ht="12.75">
      <c r="A5" s="37"/>
      <c r="B5" s="35"/>
      <c r="C5" s="505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13"/>
      <c r="AC5" s="516"/>
      <c r="AD5" s="516"/>
      <c r="AE5" s="516"/>
    </row>
    <row r="6" spans="1:31" ht="12.75">
      <c r="A6" s="37"/>
      <c r="B6" s="35"/>
      <c r="C6" s="505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13"/>
      <c r="AC6" s="516"/>
      <c r="AD6" s="516"/>
      <c r="AE6" s="516"/>
    </row>
    <row r="7" spans="1:31" ht="12.75" customHeight="1">
      <c r="A7" s="37"/>
      <c r="B7" s="35"/>
      <c r="C7" s="505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13"/>
      <c r="AC7" s="516"/>
      <c r="AD7" s="516"/>
      <c r="AE7" s="516"/>
    </row>
    <row r="8" spans="1:31" ht="12.75">
      <c r="A8" s="37"/>
      <c r="B8" s="35"/>
      <c r="C8" s="505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13"/>
      <c r="AC8" s="516"/>
      <c r="AD8" s="516"/>
      <c r="AE8" s="516"/>
    </row>
    <row r="9" spans="1:31" ht="15.75" customHeight="1" thickBot="1">
      <c r="A9" s="38"/>
      <c r="B9" s="39"/>
      <c r="C9" s="506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14"/>
      <c r="AC9" s="517"/>
      <c r="AD9" s="517"/>
      <c r="AE9" s="517"/>
    </row>
    <row r="10" spans="1:31" s="3" customFormat="1" ht="24" customHeight="1" thickBot="1">
      <c r="A10" s="25" t="s">
        <v>0</v>
      </c>
      <c r="B10" s="29" t="s">
        <v>76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26" t="s">
        <v>49</v>
      </c>
      <c r="AC10" s="26" t="s">
        <v>25</v>
      </c>
      <c r="AD10" s="50" t="s">
        <v>26</v>
      </c>
      <c r="AE10" s="26" t="s">
        <v>78</v>
      </c>
    </row>
    <row r="11" spans="1:31" ht="30" customHeight="1">
      <c r="A11" s="16" t="s">
        <v>83</v>
      </c>
      <c r="B11" s="8" t="s">
        <v>82</v>
      </c>
      <c r="C11" s="88"/>
      <c r="D11" s="54"/>
      <c r="E11" s="53"/>
      <c r="F11" s="54"/>
      <c r="G11" s="54"/>
      <c r="H11" s="54"/>
      <c r="I11" s="54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>
        <v>5</v>
      </c>
      <c r="Z11" s="53"/>
      <c r="AA11" s="53"/>
      <c r="AB11" s="78">
        <f>SUM(C11:AA11)</f>
        <v>5</v>
      </c>
      <c r="AC11" s="11">
        <v>51500</v>
      </c>
      <c r="AD11" s="11">
        <f aca="true" t="shared" si="0" ref="AD11:AD18">(AC11*1.16)</f>
        <v>59739.99999999999</v>
      </c>
      <c r="AE11" s="11">
        <f aca="true" t="shared" si="1" ref="AE11:AE18">AB11*AD11</f>
        <v>298699.99999999994</v>
      </c>
    </row>
    <row r="12" spans="1:31" ht="30" customHeight="1">
      <c r="A12" s="96" t="s">
        <v>87</v>
      </c>
      <c r="B12" s="135" t="s">
        <v>2</v>
      </c>
      <c r="C12" s="88"/>
      <c r="D12" s="54"/>
      <c r="E12" s="53"/>
      <c r="F12" s="54"/>
      <c r="G12" s="54"/>
      <c r="H12" s="54"/>
      <c r="I12" s="54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>
        <v>600</v>
      </c>
      <c r="Z12" s="53"/>
      <c r="AA12" s="53"/>
      <c r="AB12" s="78">
        <f aca="true" t="shared" si="2" ref="AB12:AB18">SUM(C12:AA12)</f>
        <v>600</v>
      </c>
      <c r="AC12" s="11">
        <v>7300</v>
      </c>
      <c r="AD12" s="11">
        <f t="shared" si="0"/>
        <v>8468</v>
      </c>
      <c r="AE12" s="11">
        <f>AB12*AD12</f>
        <v>5080800</v>
      </c>
    </row>
    <row r="13" spans="1:31" ht="30" customHeight="1">
      <c r="A13" s="96" t="s">
        <v>85</v>
      </c>
      <c r="B13" s="117" t="s">
        <v>2</v>
      </c>
      <c r="C13" s="88"/>
      <c r="D13" s="54"/>
      <c r="E13" s="53"/>
      <c r="F13" s="54"/>
      <c r="G13" s="54"/>
      <c r="H13" s="54"/>
      <c r="I13" s="54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>
        <v>1200</v>
      </c>
      <c r="Z13" s="53"/>
      <c r="AA13" s="53"/>
      <c r="AB13" s="78">
        <f t="shared" si="2"/>
        <v>1200</v>
      </c>
      <c r="AC13" s="11">
        <v>13200</v>
      </c>
      <c r="AD13" s="11">
        <f t="shared" si="0"/>
        <v>15311.999999999998</v>
      </c>
      <c r="AE13" s="11">
        <f>AB13*AD13</f>
        <v>18374399.999999996</v>
      </c>
    </row>
    <row r="14" spans="1:31" ht="30" customHeight="1">
      <c r="A14" s="16" t="s">
        <v>104</v>
      </c>
      <c r="B14" s="8" t="s">
        <v>2</v>
      </c>
      <c r="C14" s="88">
        <v>150</v>
      </c>
      <c r="D14" s="54">
        <v>30</v>
      </c>
      <c r="E14" s="53">
        <v>350</v>
      </c>
      <c r="F14" s="54">
        <v>350</v>
      </c>
      <c r="G14" s="54">
        <v>30</v>
      </c>
      <c r="H14" s="54">
        <v>150</v>
      </c>
      <c r="I14" s="54"/>
      <c r="J14" s="53">
        <v>30</v>
      </c>
      <c r="K14" s="53">
        <v>150</v>
      </c>
      <c r="L14" s="53">
        <v>200</v>
      </c>
      <c r="M14" s="53">
        <v>20</v>
      </c>
      <c r="N14" s="53">
        <v>60</v>
      </c>
      <c r="O14" s="53">
        <v>150</v>
      </c>
      <c r="P14" s="53">
        <v>40</v>
      </c>
      <c r="Q14" s="53">
        <v>80</v>
      </c>
      <c r="R14" s="53">
        <v>400</v>
      </c>
      <c r="S14" s="53">
        <v>60</v>
      </c>
      <c r="T14" s="53">
        <v>100</v>
      </c>
      <c r="U14" s="53">
        <v>350</v>
      </c>
      <c r="V14" s="53">
        <v>60</v>
      </c>
      <c r="W14" s="53">
        <v>60</v>
      </c>
      <c r="X14" s="53">
        <v>30</v>
      </c>
      <c r="Y14" s="53">
        <v>30</v>
      </c>
      <c r="Z14" s="53">
        <v>60</v>
      </c>
      <c r="AA14" s="53">
        <v>150</v>
      </c>
      <c r="AB14" s="78">
        <f t="shared" si="2"/>
        <v>3090</v>
      </c>
      <c r="AC14" s="11">
        <v>130</v>
      </c>
      <c r="AD14" s="11">
        <f t="shared" si="0"/>
        <v>150.79999999999998</v>
      </c>
      <c r="AE14" s="11">
        <f t="shared" si="1"/>
        <v>465971.99999999994</v>
      </c>
    </row>
    <row r="15" spans="1:31" ht="30" customHeight="1">
      <c r="A15" s="16" t="s">
        <v>107</v>
      </c>
      <c r="B15" s="8" t="s">
        <v>2</v>
      </c>
      <c r="C15" s="88"/>
      <c r="D15" s="54"/>
      <c r="E15" s="54"/>
      <c r="F15" s="54"/>
      <c r="G15" s="54">
        <v>50</v>
      </c>
      <c r="H15" s="54"/>
      <c r="I15" s="54"/>
      <c r="J15" s="54"/>
      <c r="K15" s="54"/>
      <c r="L15" s="54">
        <v>50</v>
      </c>
      <c r="M15" s="54"/>
      <c r="N15" s="54"/>
      <c r="O15" s="54"/>
      <c r="P15" s="54"/>
      <c r="Q15" s="54"/>
      <c r="R15" s="54">
        <v>50</v>
      </c>
      <c r="S15" s="54"/>
      <c r="T15" s="53"/>
      <c r="U15" s="53"/>
      <c r="V15" s="53"/>
      <c r="W15" s="53"/>
      <c r="X15" s="54"/>
      <c r="Y15" s="54"/>
      <c r="Z15" s="54"/>
      <c r="AA15" s="54"/>
      <c r="AB15" s="78">
        <f>SUM(C15:AA15)</f>
        <v>150</v>
      </c>
      <c r="AC15" s="11">
        <v>450</v>
      </c>
      <c r="AD15" s="11">
        <f t="shared" si="0"/>
        <v>522</v>
      </c>
      <c r="AE15" s="11">
        <f>AB15*AD15</f>
        <v>78300</v>
      </c>
    </row>
    <row r="16" spans="1:31" ht="30" customHeight="1">
      <c r="A16" s="16" t="s">
        <v>116</v>
      </c>
      <c r="B16" s="20" t="s">
        <v>2</v>
      </c>
      <c r="C16" s="128">
        <v>10</v>
      </c>
      <c r="D16" s="54">
        <v>2</v>
      </c>
      <c r="E16" s="53">
        <v>10</v>
      </c>
      <c r="F16" s="54">
        <v>5</v>
      </c>
      <c r="G16" s="54">
        <v>6</v>
      </c>
      <c r="H16" s="54">
        <v>10</v>
      </c>
      <c r="I16" s="54">
        <v>5</v>
      </c>
      <c r="J16" s="53">
        <v>10</v>
      </c>
      <c r="K16" s="53">
        <v>3</v>
      </c>
      <c r="L16" s="53">
        <v>40</v>
      </c>
      <c r="M16" s="53">
        <v>5</v>
      </c>
      <c r="N16" s="53">
        <v>12</v>
      </c>
      <c r="O16" s="53">
        <v>12</v>
      </c>
      <c r="P16" s="53">
        <v>4</v>
      </c>
      <c r="Q16" s="53">
        <v>10</v>
      </c>
      <c r="R16" s="53">
        <v>10</v>
      </c>
      <c r="S16" s="53">
        <v>12</v>
      </c>
      <c r="T16" s="53">
        <v>10</v>
      </c>
      <c r="U16" s="53">
        <v>15</v>
      </c>
      <c r="V16" s="53">
        <v>10</v>
      </c>
      <c r="W16" s="53">
        <v>10</v>
      </c>
      <c r="X16" s="53">
        <v>10</v>
      </c>
      <c r="Y16" s="53">
        <v>5</v>
      </c>
      <c r="Z16" s="53">
        <v>10</v>
      </c>
      <c r="AA16" s="53">
        <v>15</v>
      </c>
      <c r="AB16" s="78">
        <f t="shared" si="2"/>
        <v>251</v>
      </c>
      <c r="AC16" s="11">
        <v>2750</v>
      </c>
      <c r="AD16" s="11">
        <f t="shared" si="0"/>
        <v>3190</v>
      </c>
      <c r="AE16" s="11">
        <f t="shared" si="1"/>
        <v>800690</v>
      </c>
    </row>
    <row r="17" spans="1:31" ht="30" customHeight="1">
      <c r="A17" s="16" t="s">
        <v>120</v>
      </c>
      <c r="B17" s="136" t="s">
        <v>81</v>
      </c>
      <c r="C17" s="88">
        <v>10</v>
      </c>
      <c r="D17" s="54">
        <v>3</v>
      </c>
      <c r="E17" s="53">
        <v>25</v>
      </c>
      <c r="F17" s="54">
        <v>10</v>
      </c>
      <c r="G17" s="54">
        <v>10</v>
      </c>
      <c r="H17" s="54">
        <v>10</v>
      </c>
      <c r="I17" s="54">
        <v>5</v>
      </c>
      <c r="J17" s="116">
        <v>2</v>
      </c>
      <c r="K17" s="116">
        <v>15</v>
      </c>
      <c r="L17" s="116">
        <v>30</v>
      </c>
      <c r="M17" s="116">
        <v>5</v>
      </c>
      <c r="N17" s="116">
        <v>12</v>
      </c>
      <c r="O17" s="116">
        <v>10</v>
      </c>
      <c r="P17" s="116">
        <v>5</v>
      </c>
      <c r="Q17" s="116">
        <v>20</v>
      </c>
      <c r="R17" s="116">
        <v>15</v>
      </c>
      <c r="S17" s="116">
        <v>10</v>
      </c>
      <c r="T17" s="116">
        <v>15</v>
      </c>
      <c r="U17" s="116">
        <v>25</v>
      </c>
      <c r="V17" s="116">
        <v>10</v>
      </c>
      <c r="W17" s="116">
        <v>10</v>
      </c>
      <c r="X17" s="116">
        <v>10</v>
      </c>
      <c r="Y17" s="116"/>
      <c r="Z17" s="116">
        <v>20</v>
      </c>
      <c r="AA17" s="116">
        <v>15</v>
      </c>
      <c r="AB17" s="78">
        <f t="shared" si="2"/>
        <v>302</v>
      </c>
      <c r="AC17" s="47">
        <v>210</v>
      </c>
      <c r="AD17" s="47">
        <f t="shared" si="0"/>
        <v>243.6</v>
      </c>
      <c r="AE17" s="47">
        <f t="shared" si="1"/>
        <v>73567.2</v>
      </c>
    </row>
    <row r="18" spans="1:31" ht="30" customHeight="1">
      <c r="A18" s="17" t="s">
        <v>32</v>
      </c>
      <c r="B18" s="136" t="s">
        <v>124</v>
      </c>
      <c r="C18" s="88">
        <v>10</v>
      </c>
      <c r="D18" s="54">
        <v>2</v>
      </c>
      <c r="E18" s="53">
        <v>30</v>
      </c>
      <c r="F18" s="54">
        <v>10</v>
      </c>
      <c r="G18" s="54">
        <v>5</v>
      </c>
      <c r="H18" s="54">
        <v>10</v>
      </c>
      <c r="I18" s="54">
        <v>1</v>
      </c>
      <c r="J18" s="53">
        <v>5</v>
      </c>
      <c r="K18" s="53">
        <v>10</v>
      </c>
      <c r="L18" s="53">
        <v>20</v>
      </c>
      <c r="M18" s="53"/>
      <c r="N18" s="53">
        <v>6</v>
      </c>
      <c r="O18" s="53">
        <v>5</v>
      </c>
      <c r="P18" s="53">
        <v>5</v>
      </c>
      <c r="Q18" s="53"/>
      <c r="R18" s="53">
        <v>25</v>
      </c>
      <c r="S18" s="53">
        <v>10</v>
      </c>
      <c r="T18" s="53">
        <v>10</v>
      </c>
      <c r="U18" s="53">
        <v>20</v>
      </c>
      <c r="V18" s="53"/>
      <c r="W18" s="53">
        <v>10</v>
      </c>
      <c r="X18" s="53">
        <v>4</v>
      </c>
      <c r="Y18" s="53"/>
      <c r="Z18" s="53">
        <v>5</v>
      </c>
      <c r="AA18" s="53">
        <v>10</v>
      </c>
      <c r="AB18" s="78">
        <f t="shared" si="2"/>
        <v>213</v>
      </c>
      <c r="AC18" s="11">
        <v>750</v>
      </c>
      <c r="AD18" s="11">
        <f t="shared" si="0"/>
        <v>869.9999999999999</v>
      </c>
      <c r="AE18" s="11">
        <f t="shared" si="1"/>
        <v>185309.99999999997</v>
      </c>
    </row>
    <row r="19" spans="1:31" ht="30" customHeight="1">
      <c r="A19" s="16" t="s">
        <v>37</v>
      </c>
      <c r="B19" s="8" t="s">
        <v>2</v>
      </c>
      <c r="C19" s="88">
        <v>30</v>
      </c>
      <c r="D19" s="54"/>
      <c r="E19" s="53">
        <v>60</v>
      </c>
      <c r="F19" s="54">
        <v>60</v>
      </c>
      <c r="G19" s="54">
        <v>15</v>
      </c>
      <c r="H19" s="54">
        <v>60</v>
      </c>
      <c r="I19" s="54">
        <v>10</v>
      </c>
      <c r="J19" s="53">
        <v>20</v>
      </c>
      <c r="K19" s="53">
        <v>60</v>
      </c>
      <c r="L19" s="53">
        <v>150</v>
      </c>
      <c r="M19" s="53">
        <v>20</v>
      </c>
      <c r="N19" s="53">
        <v>60</v>
      </c>
      <c r="O19" s="53">
        <v>30</v>
      </c>
      <c r="P19" s="53">
        <v>20</v>
      </c>
      <c r="Q19" s="53">
        <v>200</v>
      </c>
      <c r="R19" s="53">
        <v>30</v>
      </c>
      <c r="S19" s="53">
        <v>20</v>
      </c>
      <c r="T19" s="53">
        <v>20</v>
      </c>
      <c r="U19" s="53">
        <v>30</v>
      </c>
      <c r="V19" s="53">
        <v>25</v>
      </c>
      <c r="W19" s="53">
        <v>20</v>
      </c>
      <c r="X19" s="53">
        <v>25</v>
      </c>
      <c r="Y19" s="53">
        <v>20</v>
      </c>
      <c r="Z19" s="53">
        <v>30</v>
      </c>
      <c r="AA19" s="53">
        <v>60</v>
      </c>
      <c r="AB19" s="78">
        <f>SUM(C19:AA19)</f>
        <v>1075</v>
      </c>
      <c r="AC19" s="11">
        <v>47</v>
      </c>
      <c r="AD19" s="11">
        <f>(AC19*1.16)</f>
        <v>54.519999999999996</v>
      </c>
      <c r="AE19" s="11">
        <f>AB19*AD19</f>
        <v>58608.99999999999</v>
      </c>
    </row>
    <row r="20" spans="1:31" ht="30" customHeight="1" thickBot="1">
      <c r="A20" s="16" t="s">
        <v>36</v>
      </c>
      <c r="B20" s="8" t="s">
        <v>2</v>
      </c>
      <c r="C20" s="88">
        <v>40</v>
      </c>
      <c r="D20" s="54">
        <v>15</v>
      </c>
      <c r="E20" s="53">
        <v>60</v>
      </c>
      <c r="F20" s="54">
        <v>60</v>
      </c>
      <c r="G20" s="54">
        <v>15</v>
      </c>
      <c r="H20" s="54">
        <v>60</v>
      </c>
      <c r="I20" s="54"/>
      <c r="J20" s="53">
        <v>20</v>
      </c>
      <c r="K20" s="53">
        <v>60</v>
      </c>
      <c r="L20" s="53">
        <v>150</v>
      </c>
      <c r="M20" s="53">
        <v>20</v>
      </c>
      <c r="N20" s="53">
        <v>60</v>
      </c>
      <c r="O20" s="53">
        <v>30</v>
      </c>
      <c r="P20" s="53">
        <v>30</v>
      </c>
      <c r="Q20" s="53">
        <v>200</v>
      </c>
      <c r="R20" s="53">
        <v>60</v>
      </c>
      <c r="S20" s="53">
        <v>20</v>
      </c>
      <c r="T20" s="53">
        <v>20</v>
      </c>
      <c r="U20" s="53">
        <v>30</v>
      </c>
      <c r="V20" s="53">
        <v>30</v>
      </c>
      <c r="W20" s="53">
        <v>20</v>
      </c>
      <c r="X20" s="53">
        <v>20</v>
      </c>
      <c r="Y20" s="53">
        <v>30</v>
      </c>
      <c r="Z20" s="53">
        <v>30</v>
      </c>
      <c r="AA20" s="53">
        <v>60</v>
      </c>
      <c r="AB20" s="78">
        <f>SUM(C20:AA20)</f>
        <v>1140</v>
      </c>
      <c r="AC20" s="11">
        <v>53</v>
      </c>
      <c r="AD20" s="11">
        <f>(AC20*1.16)</f>
        <v>61.48</v>
      </c>
      <c r="AE20" s="11">
        <f>AB20*AD20</f>
        <v>70087.2</v>
      </c>
    </row>
    <row r="21" spans="1:31" ht="15" customHeight="1" thickBot="1">
      <c r="A21" s="58"/>
      <c r="B21" s="59"/>
      <c r="C21" s="60"/>
      <c r="D21" s="61"/>
      <c r="E21" s="60"/>
      <c r="F21" s="61"/>
      <c r="G21" s="61"/>
      <c r="H21" s="61"/>
      <c r="I21" s="61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205"/>
      <c r="AC21" s="63"/>
      <c r="AD21" s="68"/>
      <c r="AE21" s="204">
        <f>SUM(AE11:AE20)</f>
        <v>25486435.399999995</v>
      </c>
    </row>
    <row r="22" spans="1:29" ht="22.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9"/>
      <c r="AC22" s="51"/>
    </row>
  </sheetData>
  <sheetProtection/>
  <mergeCells count="30">
    <mergeCell ref="U1:U9"/>
    <mergeCell ref="V1:V9"/>
    <mergeCell ref="K1:K9"/>
    <mergeCell ref="L1:L9"/>
    <mergeCell ref="M1:M9"/>
    <mergeCell ref="N1:N9"/>
    <mergeCell ref="O1:O9"/>
    <mergeCell ref="P1:P9"/>
    <mergeCell ref="Q1:Q9"/>
    <mergeCell ref="R1:R9"/>
    <mergeCell ref="S1:S9"/>
    <mergeCell ref="T1:T9"/>
    <mergeCell ref="AE1:AE9"/>
    <mergeCell ref="A3:B3"/>
    <mergeCell ref="AA1:AA9"/>
    <mergeCell ref="AB1:AB9"/>
    <mergeCell ref="AC1:AC9"/>
    <mergeCell ref="AD1:AD9"/>
    <mergeCell ref="W1:W9"/>
    <mergeCell ref="X1:X9"/>
    <mergeCell ref="Y1:Y9"/>
    <mergeCell ref="Z1:Z9"/>
    <mergeCell ref="C1:C9"/>
    <mergeCell ref="D1:D9"/>
    <mergeCell ref="E1:E9"/>
    <mergeCell ref="F1:F9"/>
    <mergeCell ref="G1:G9"/>
    <mergeCell ref="H1:H9"/>
    <mergeCell ref="I1:I9"/>
    <mergeCell ref="J1:J9"/>
  </mergeCells>
  <printOptions/>
  <pageMargins left="1.44" right="0.34" top="1.1811023622047245" bottom="1.1811023622047245" header="0.5511811023622047" footer="0"/>
  <pageSetup horizontalDpi="600" verticalDpi="600" orientation="landscape" paperSize="5" scale="76" r:id="rId2"/>
  <headerFooter alignWithMargins="0">
    <oddHeader>&amp;C&amp;"Arial,Negrita"&amp;12DISTRIBUCION ELEMENTOS DE CONSUMO - UTILES DE OFICINA - AÑO 2003
COMPRA PARCIAL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3"/>
  <sheetViews>
    <sheetView zoomScale="75" zoomScaleNormal="75" zoomScalePageLayoutView="0" workbookViewId="0" topLeftCell="A5">
      <selection activeCell="C18" sqref="C18"/>
    </sheetView>
  </sheetViews>
  <sheetFormatPr defaultColWidth="11.421875" defaultRowHeight="12.75"/>
  <cols>
    <col min="1" max="1" width="56.8515625" style="2" customWidth="1"/>
    <col min="2" max="2" width="13.85156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28125" style="0" customWidth="1"/>
    <col min="26" max="26" width="6.140625" style="0" customWidth="1"/>
    <col min="27" max="27" width="5.140625" style="0" customWidth="1"/>
    <col min="28" max="28" width="7.140625" style="0" customWidth="1"/>
  </cols>
  <sheetData>
    <row r="1" spans="1:31" ht="36" customHeight="1">
      <c r="A1" s="32"/>
      <c r="B1" s="33"/>
      <c r="C1" s="504" t="s">
        <v>52</v>
      </c>
      <c r="D1" s="507" t="s">
        <v>53</v>
      </c>
      <c r="E1" s="507" t="s">
        <v>54</v>
      </c>
      <c r="F1" s="507" t="s">
        <v>55</v>
      </c>
      <c r="G1" s="507" t="s">
        <v>51</v>
      </c>
      <c r="H1" s="507" t="s">
        <v>56</v>
      </c>
      <c r="I1" s="507" t="s">
        <v>57</v>
      </c>
      <c r="J1" s="507" t="s">
        <v>58</v>
      </c>
      <c r="K1" s="507" t="s">
        <v>59</v>
      </c>
      <c r="L1" s="507" t="s">
        <v>60</v>
      </c>
      <c r="M1" s="507" t="s">
        <v>61</v>
      </c>
      <c r="N1" s="507" t="s">
        <v>62</v>
      </c>
      <c r="O1" s="507" t="s">
        <v>63</v>
      </c>
      <c r="P1" s="507" t="s">
        <v>64</v>
      </c>
      <c r="Q1" s="507" t="s">
        <v>65</v>
      </c>
      <c r="R1" s="507" t="s">
        <v>66</v>
      </c>
      <c r="S1" s="507" t="s">
        <v>67</v>
      </c>
      <c r="T1" s="507" t="s">
        <v>72</v>
      </c>
      <c r="U1" s="507" t="s">
        <v>73</v>
      </c>
      <c r="V1" s="507" t="s">
        <v>74</v>
      </c>
      <c r="W1" s="507" t="s">
        <v>75</v>
      </c>
      <c r="X1" s="507" t="s">
        <v>68</v>
      </c>
      <c r="Y1" s="507" t="s">
        <v>69</v>
      </c>
      <c r="Z1" s="507" t="s">
        <v>70</v>
      </c>
      <c r="AA1" s="507" t="s">
        <v>71</v>
      </c>
      <c r="AB1" s="512" t="s">
        <v>48</v>
      </c>
      <c r="AC1" s="515" t="s">
        <v>25</v>
      </c>
      <c r="AD1" s="515" t="s">
        <v>77</v>
      </c>
      <c r="AE1" s="515" t="s">
        <v>78</v>
      </c>
    </row>
    <row r="2" spans="1:31" ht="12.75">
      <c r="A2" s="34"/>
      <c r="B2" s="35"/>
      <c r="C2" s="505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13"/>
      <c r="AC2" s="516"/>
      <c r="AD2" s="516"/>
      <c r="AE2" s="516"/>
    </row>
    <row r="3" spans="1:31" ht="12.75">
      <c r="A3" s="510"/>
      <c r="B3" s="511"/>
      <c r="C3" s="505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13"/>
      <c r="AC3" s="516"/>
      <c r="AD3" s="516"/>
      <c r="AE3" s="516"/>
    </row>
    <row r="4" spans="1:31" ht="12.75">
      <c r="A4" s="36" t="s">
        <v>50</v>
      </c>
      <c r="B4" s="35"/>
      <c r="C4" s="505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13"/>
      <c r="AC4" s="516"/>
      <c r="AD4" s="516"/>
      <c r="AE4" s="516"/>
    </row>
    <row r="5" spans="1:31" ht="12.75">
      <c r="A5" s="37"/>
      <c r="B5" s="35"/>
      <c r="C5" s="505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13"/>
      <c r="AC5" s="516"/>
      <c r="AD5" s="516"/>
      <c r="AE5" s="516"/>
    </row>
    <row r="6" spans="1:31" ht="12.75">
      <c r="A6" s="37"/>
      <c r="B6" s="35"/>
      <c r="C6" s="505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13"/>
      <c r="AC6" s="516"/>
      <c r="AD6" s="516"/>
      <c r="AE6" s="516"/>
    </row>
    <row r="7" spans="1:31" ht="12.75" customHeight="1">
      <c r="A7" s="37"/>
      <c r="B7" s="35"/>
      <c r="C7" s="505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13"/>
      <c r="AC7" s="516"/>
      <c r="AD7" s="516"/>
      <c r="AE7" s="516"/>
    </row>
    <row r="8" spans="1:31" ht="12.75">
      <c r="A8" s="37"/>
      <c r="B8" s="35"/>
      <c r="C8" s="505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13"/>
      <c r="AC8" s="516"/>
      <c r="AD8" s="516"/>
      <c r="AE8" s="516"/>
    </row>
    <row r="9" spans="1:31" ht="15.75" customHeight="1" thickBot="1">
      <c r="A9" s="38"/>
      <c r="B9" s="39"/>
      <c r="C9" s="506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14"/>
      <c r="AC9" s="517"/>
      <c r="AD9" s="517"/>
      <c r="AE9" s="517"/>
    </row>
    <row r="10" spans="1:31" s="1" customFormat="1" ht="33.75" customHeight="1" thickBot="1">
      <c r="A10" s="27" t="s">
        <v>46</v>
      </c>
      <c r="B10" s="26" t="s">
        <v>76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65"/>
      <c r="AC10" s="44"/>
      <c r="AD10" s="44"/>
      <c r="AE10" s="44"/>
    </row>
    <row r="11" spans="1:31" ht="30" customHeight="1">
      <c r="A11" s="97" t="s">
        <v>156</v>
      </c>
      <c r="B11" s="106" t="s">
        <v>2</v>
      </c>
      <c r="C11" s="80"/>
      <c r="D11" s="80"/>
      <c r="E11" s="80"/>
      <c r="F11" s="80">
        <v>1</v>
      </c>
      <c r="G11" s="80"/>
      <c r="H11" s="80"/>
      <c r="I11" s="80"/>
      <c r="J11" s="80"/>
      <c r="K11" s="80"/>
      <c r="L11" s="80"/>
      <c r="M11" s="80"/>
      <c r="N11" s="80"/>
      <c r="O11" s="80">
        <v>1</v>
      </c>
      <c r="P11" s="80"/>
      <c r="Q11" s="80">
        <v>1</v>
      </c>
      <c r="R11" s="80"/>
      <c r="S11" s="80"/>
      <c r="T11" s="80">
        <v>1</v>
      </c>
      <c r="U11" s="80">
        <v>1</v>
      </c>
      <c r="V11" s="80"/>
      <c r="W11" s="80"/>
      <c r="X11" s="80"/>
      <c r="Y11" s="81"/>
      <c r="Z11" s="82">
        <v>1</v>
      </c>
      <c r="AA11" s="83"/>
      <c r="AB11" s="78">
        <f aca="true" t="shared" si="0" ref="AB11:AB19">SUM(C11:AA11)</f>
        <v>6</v>
      </c>
      <c r="AC11" s="46">
        <v>170000</v>
      </c>
      <c r="AD11" s="10">
        <f aca="true" t="shared" si="1" ref="AD11:AD22">(AC11*1.16)</f>
        <v>197200</v>
      </c>
      <c r="AE11" s="46">
        <f aca="true" t="shared" si="2" ref="AE11:AE19">AB11*AD11</f>
        <v>1183200</v>
      </c>
    </row>
    <row r="12" spans="1:31" ht="30" customHeight="1">
      <c r="A12" s="98" t="s">
        <v>157</v>
      </c>
      <c r="B12" s="106" t="s">
        <v>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>
        <v>1</v>
      </c>
      <c r="V12" s="80"/>
      <c r="W12" s="80"/>
      <c r="X12" s="80"/>
      <c r="Y12" s="81">
        <v>1</v>
      </c>
      <c r="Z12" s="84"/>
      <c r="AA12" s="85"/>
      <c r="AB12" s="78">
        <f t="shared" si="0"/>
        <v>2</v>
      </c>
      <c r="AC12" s="46">
        <v>114000</v>
      </c>
      <c r="AD12" s="11">
        <f t="shared" si="1"/>
        <v>132240</v>
      </c>
      <c r="AE12" s="46">
        <f t="shared" si="2"/>
        <v>264480</v>
      </c>
    </row>
    <row r="13" spans="1:31" ht="30" customHeight="1">
      <c r="A13" s="99" t="s">
        <v>158</v>
      </c>
      <c r="B13" s="103" t="s">
        <v>2</v>
      </c>
      <c r="C13" s="53"/>
      <c r="D13" s="53"/>
      <c r="E13" s="53"/>
      <c r="F13" s="53"/>
      <c r="G13" s="53"/>
      <c r="H13" s="53"/>
      <c r="I13" s="53">
        <v>1</v>
      </c>
      <c r="J13" s="53"/>
      <c r="K13" s="53">
        <v>1</v>
      </c>
      <c r="L13" s="53">
        <v>1</v>
      </c>
      <c r="M13" s="53"/>
      <c r="N13" s="53">
        <v>1</v>
      </c>
      <c r="O13" s="53"/>
      <c r="P13" s="53"/>
      <c r="Q13" s="53">
        <v>1</v>
      </c>
      <c r="R13" s="53"/>
      <c r="S13" s="53"/>
      <c r="T13" s="53"/>
      <c r="U13" s="53">
        <v>1</v>
      </c>
      <c r="V13" s="53"/>
      <c r="W13" s="53">
        <v>1</v>
      </c>
      <c r="X13" s="53">
        <v>1</v>
      </c>
      <c r="Y13" s="86"/>
      <c r="Z13" s="87"/>
      <c r="AA13" s="88">
        <v>1</v>
      </c>
      <c r="AB13" s="78">
        <f t="shared" si="0"/>
        <v>9</v>
      </c>
      <c r="AC13" s="11">
        <v>127000</v>
      </c>
      <c r="AD13" s="11">
        <f t="shared" si="1"/>
        <v>147320</v>
      </c>
      <c r="AE13" s="11">
        <f t="shared" si="2"/>
        <v>1325880</v>
      </c>
    </row>
    <row r="14" spans="1:31" ht="30" customHeight="1">
      <c r="A14" s="99" t="s">
        <v>159</v>
      </c>
      <c r="B14" s="103" t="s">
        <v>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>
        <v>1</v>
      </c>
      <c r="S14" s="53"/>
      <c r="T14" s="53"/>
      <c r="U14" s="53"/>
      <c r="V14" s="53"/>
      <c r="W14" s="53"/>
      <c r="X14" s="53"/>
      <c r="Y14" s="86"/>
      <c r="Z14" s="87"/>
      <c r="AA14" s="88"/>
      <c r="AB14" s="78">
        <f t="shared" si="0"/>
        <v>1</v>
      </c>
      <c r="AC14" s="11">
        <v>92000</v>
      </c>
      <c r="AD14" s="46">
        <f t="shared" si="1"/>
        <v>106719.99999999999</v>
      </c>
      <c r="AE14" s="11">
        <f t="shared" si="2"/>
        <v>106719.99999999999</v>
      </c>
    </row>
    <row r="15" spans="1:31" ht="30" customHeight="1">
      <c r="A15" s="99" t="s">
        <v>160</v>
      </c>
      <c r="B15" s="103" t="s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>
        <v>1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86"/>
      <c r="Z15" s="87"/>
      <c r="AA15" s="88"/>
      <c r="AB15" s="78">
        <f t="shared" si="0"/>
        <v>1</v>
      </c>
      <c r="AC15" s="11">
        <v>159000</v>
      </c>
      <c r="AD15" s="48">
        <f t="shared" si="1"/>
        <v>184440</v>
      </c>
      <c r="AE15" s="11">
        <f t="shared" si="2"/>
        <v>184440</v>
      </c>
    </row>
    <row r="16" spans="1:31" ht="30" customHeight="1">
      <c r="A16" s="99" t="s">
        <v>161</v>
      </c>
      <c r="B16" s="103" t="s">
        <v>2</v>
      </c>
      <c r="C16" s="53"/>
      <c r="D16" s="53"/>
      <c r="E16" s="53">
        <v>2</v>
      </c>
      <c r="F16" s="53"/>
      <c r="G16" s="53"/>
      <c r="H16" s="53"/>
      <c r="I16" s="53"/>
      <c r="J16" s="53"/>
      <c r="K16" s="53"/>
      <c r="L16" s="53"/>
      <c r="M16" s="53">
        <v>1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86"/>
      <c r="Z16" s="87"/>
      <c r="AA16" s="88"/>
      <c r="AB16" s="78">
        <f t="shared" si="0"/>
        <v>3</v>
      </c>
      <c r="AC16" s="11">
        <v>68000</v>
      </c>
      <c r="AD16" s="11">
        <f t="shared" si="1"/>
        <v>78880</v>
      </c>
      <c r="AE16" s="49">
        <f t="shared" si="2"/>
        <v>236640</v>
      </c>
    </row>
    <row r="17" spans="1:31" ht="30" customHeight="1">
      <c r="A17" s="99" t="s">
        <v>162</v>
      </c>
      <c r="B17" s="103" t="s">
        <v>2</v>
      </c>
      <c r="C17" s="53"/>
      <c r="D17" s="53">
        <v>1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86"/>
      <c r="Z17" s="87"/>
      <c r="AA17" s="88"/>
      <c r="AB17" s="78">
        <f t="shared" si="0"/>
        <v>1</v>
      </c>
      <c r="AC17" s="11">
        <v>65000</v>
      </c>
      <c r="AD17" s="48">
        <f t="shared" si="1"/>
        <v>75400</v>
      </c>
      <c r="AE17" s="11">
        <f t="shared" si="2"/>
        <v>75400</v>
      </c>
    </row>
    <row r="18" spans="1:31" ht="30" customHeight="1">
      <c r="A18" s="99" t="s">
        <v>163</v>
      </c>
      <c r="B18" s="103" t="s">
        <v>2</v>
      </c>
      <c r="C18" s="53"/>
      <c r="D18" s="53"/>
      <c r="E18" s="53"/>
      <c r="F18" s="53"/>
      <c r="G18" s="53"/>
      <c r="H18" s="53">
        <v>1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86"/>
      <c r="Z18" s="87"/>
      <c r="AA18" s="88"/>
      <c r="AB18" s="78">
        <f t="shared" si="0"/>
        <v>1</v>
      </c>
      <c r="AC18" s="11">
        <v>59000</v>
      </c>
      <c r="AD18" s="11">
        <f t="shared" si="1"/>
        <v>68440</v>
      </c>
      <c r="AE18" s="11">
        <f t="shared" si="2"/>
        <v>68440</v>
      </c>
    </row>
    <row r="19" spans="1:31" ht="30" customHeight="1">
      <c r="A19" s="100" t="s">
        <v>164</v>
      </c>
      <c r="B19" s="103" t="s">
        <v>2</v>
      </c>
      <c r="C19" s="53"/>
      <c r="D19" s="53"/>
      <c r="E19" s="53">
        <v>1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>
        <v>1</v>
      </c>
      <c r="Q19" s="53"/>
      <c r="R19" s="53"/>
      <c r="S19" s="53"/>
      <c r="T19" s="53"/>
      <c r="U19" s="53"/>
      <c r="V19" s="53"/>
      <c r="W19" s="53"/>
      <c r="X19" s="53"/>
      <c r="Y19" s="86"/>
      <c r="Z19" s="87"/>
      <c r="AA19" s="88"/>
      <c r="AB19" s="78">
        <f t="shared" si="0"/>
        <v>2</v>
      </c>
      <c r="AC19" s="11">
        <v>39000</v>
      </c>
      <c r="AD19" s="48">
        <f t="shared" si="1"/>
        <v>45240</v>
      </c>
      <c r="AE19" s="11">
        <f t="shared" si="2"/>
        <v>90480</v>
      </c>
    </row>
    <row r="20" spans="1:31" ht="30" customHeight="1" thickBot="1">
      <c r="A20" s="102" t="s">
        <v>165</v>
      </c>
      <c r="B20" s="199" t="s">
        <v>2</v>
      </c>
      <c r="C20" s="73"/>
      <c r="D20" s="73"/>
      <c r="E20" s="73"/>
      <c r="F20" s="73">
        <v>1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94"/>
      <c r="Z20" s="95"/>
      <c r="AA20" s="79"/>
      <c r="AB20" s="118">
        <f>SUM(C20:AA20)</f>
        <v>1</v>
      </c>
      <c r="AC20" s="12">
        <v>25000</v>
      </c>
      <c r="AD20" s="198">
        <f t="shared" si="1"/>
        <v>28999.999999999996</v>
      </c>
      <c r="AE20" s="11">
        <f>AB20*AD20</f>
        <v>28999.999999999996</v>
      </c>
    </row>
    <row r="21" spans="1:31" ht="30" customHeight="1" hidden="1">
      <c r="A21" s="101" t="s">
        <v>166</v>
      </c>
      <c r="B21" s="104" t="s">
        <v>2</v>
      </c>
      <c r="C21" s="77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>
        <v>12</v>
      </c>
      <c r="Z21" s="91"/>
      <c r="AA21" s="92"/>
      <c r="AB21" s="78">
        <f>SUM(C21:AA21)</f>
        <v>12</v>
      </c>
      <c r="AC21" s="48">
        <v>43000</v>
      </c>
      <c r="AD21" s="46">
        <f t="shared" si="1"/>
        <v>49880</v>
      </c>
      <c r="AE21" s="11"/>
    </row>
    <row r="22" spans="1:31" ht="30" customHeight="1" hidden="1" thickBot="1">
      <c r="A22" s="102" t="s">
        <v>167</v>
      </c>
      <c r="B22" s="105" t="s">
        <v>168</v>
      </c>
      <c r="C22" s="9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94">
        <v>5</v>
      </c>
      <c r="Z22" s="95"/>
      <c r="AA22" s="79"/>
      <c r="AB22" s="133">
        <f>SUM(C22:AA22)</f>
        <v>5</v>
      </c>
      <c r="AC22" s="12">
        <v>186000</v>
      </c>
      <c r="AD22" s="12">
        <f t="shared" si="1"/>
        <v>215759.99999999997</v>
      </c>
      <c r="AE22" s="11"/>
    </row>
    <row r="23" spans="1:31" ht="12.75" customHeight="1" thickBot="1">
      <c r="A23" s="3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69"/>
      <c r="AC23" s="51"/>
      <c r="AD23" s="51"/>
      <c r="AE23" s="67">
        <f>SUM(AE11:AE22)</f>
        <v>3564680</v>
      </c>
    </row>
  </sheetData>
  <sheetProtection/>
  <mergeCells count="30">
    <mergeCell ref="AE1:AE9"/>
    <mergeCell ref="A3:B3"/>
    <mergeCell ref="AA1:AA9"/>
    <mergeCell ref="AB1:AB9"/>
    <mergeCell ref="AC1:AC9"/>
    <mergeCell ref="AD1:AD9"/>
    <mergeCell ref="W1:W9"/>
    <mergeCell ref="X1:X9"/>
    <mergeCell ref="Y1:Y9"/>
    <mergeCell ref="Z1:Z9"/>
    <mergeCell ref="O1:O9"/>
    <mergeCell ref="P1:P9"/>
    <mergeCell ref="Q1:Q9"/>
    <mergeCell ref="R1:R9"/>
    <mergeCell ref="S1:S9"/>
    <mergeCell ref="T1:T9"/>
    <mergeCell ref="U1:U9"/>
    <mergeCell ref="V1:V9"/>
    <mergeCell ref="G1:G9"/>
    <mergeCell ref="H1:H9"/>
    <mergeCell ref="I1:I9"/>
    <mergeCell ref="J1:J9"/>
    <mergeCell ref="K1:K9"/>
    <mergeCell ref="L1:L9"/>
    <mergeCell ref="M1:M9"/>
    <mergeCell ref="N1:N9"/>
    <mergeCell ref="C1:C9"/>
    <mergeCell ref="D1:D9"/>
    <mergeCell ref="E1:E9"/>
    <mergeCell ref="F1:F9"/>
  </mergeCells>
  <printOptions/>
  <pageMargins left="1.4566929133858268" right="0.31496062992125984" top="1.141732283464567" bottom="1.1811023622047245" header="0.5511811023622047" footer="0"/>
  <pageSetup horizontalDpi="600" verticalDpi="600" orientation="landscape" paperSize="5" scale="76" r:id="rId2"/>
  <headerFooter alignWithMargins="0">
    <oddHeader>&amp;C&amp;"Arial,Negrita"&amp;12DISTRIBUCION ELEMENTOS DE CONSUMO - TONER PARA FOTOCOPIADORA
 (COMPRA PARCIAL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7"/>
  <sheetViews>
    <sheetView zoomScale="75" zoomScaleNormal="75" zoomScalePageLayoutView="0" workbookViewId="0" topLeftCell="H1">
      <selection activeCell="AA12" sqref="AA12"/>
    </sheetView>
  </sheetViews>
  <sheetFormatPr defaultColWidth="11.421875" defaultRowHeight="12.75"/>
  <cols>
    <col min="1" max="1" width="63.140625" style="2" customWidth="1"/>
    <col min="2" max="2" width="7.7109375" style="0" customWidth="1"/>
    <col min="3" max="4" width="4.7109375" style="0" customWidth="1"/>
    <col min="5" max="5" width="6.28125" style="0" customWidth="1"/>
    <col min="6" max="7" width="4.7109375" style="0" customWidth="1"/>
    <col min="8" max="8" width="5.140625" style="0" customWidth="1"/>
    <col min="9" max="11" width="4.7109375" style="0" customWidth="1"/>
    <col min="12" max="12" width="5.7109375" style="0" customWidth="1"/>
    <col min="13" max="15" width="4.7109375" style="0" customWidth="1"/>
    <col min="16" max="16" width="6.28125" style="0" customWidth="1"/>
    <col min="17" max="17" width="4.7109375" style="0" customWidth="1"/>
    <col min="18" max="18" width="6.28125" style="0" customWidth="1"/>
    <col min="19" max="19" width="4.7109375" style="0" customWidth="1"/>
    <col min="20" max="20" width="4.8515625" style="0" customWidth="1"/>
    <col min="21" max="26" width="4.7109375" style="0" customWidth="1"/>
    <col min="27" max="27" width="5.28125" style="0" customWidth="1"/>
    <col min="28" max="28" width="7.140625" style="0" customWidth="1"/>
    <col min="31" max="31" width="13.140625" style="0" customWidth="1"/>
  </cols>
  <sheetData>
    <row r="1" spans="1:31" ht="63.75" customHeight="1">
      <c r="A1" s="21"/>
      <c r="B1" s="40"/>
      <c r="C1" s="504" t="s">
        <v>52</v>
      </c>
      <c r="D1" s="507" t="s">
        <v>53</v>
      </c>
      <c r="E1" s="507" t="s">
        <v>54</v>
      </c>
      <c r="F1" s="507" t="s">
        <v>55</v>
      </c>
      <c r="G1" s="507" t="s">
        <v>51</v>
      </c>
      <c r="H1" s="507" t="s">
        <v>56</v>
      </c>
      <c r="I1" s="507" t="s">
        <v>57</v>
      </c>
      <c r="J1" s="507" t="s">
        <v>58</v>
      </c>
      <c r="K1" s="507" t="s">
        <v>59</v>
      </c>
      <c r="L1" s="507" t="s">
        <v>60</v>
      </c>
      <c r="M1" s="507" t="s">
        <v>61</v>
      </c>
      <c r="N1" s="507" t="s">
        <v>62</v>
      </c>
      <c r="O1" s="507" t="s">
        <v>63</v>
      </c>
      <c r="P1" s="507" t="s">
        <v>64</v>
      </c>
      <c r="Q1" s="507" t="s">
        <v>65</v>
      </c>
      <c r="R1" s="507" t="s">
        <v>66</v>
      </c>
      <c r="S1" s="507" t="s">
        <v>67</v>
      </c>
      <c r="T1" s="507" t="s">
        <v>72</v>
      </c>
      <c r="U1" s="507" t="s">
        <v>73</v>
      </c>
      <c r="V1" s="507" t="s">
        <v>74</v>
      </c>
      <c r="W1" s="507" t="s">
        <v>75</v>
      </c>
      <c r="X1" s="507" t="s">
        <v>68</v>
      </c>
      <c r="Y1" s="507" t="s">
        <v>69</v>
      </c>
      <c r="Z1" s="507" t="s">
        <v>70</v>
      </c>
      <c r="AA1" s="512" t="s">
        <v>71</v>
      </c>
      <c r="AB1" s="520" t="s">
        <v>48</v>
      </c>
      <c r="AC1" s="515" t="s">
        <v>25</v>
      </c>
      <c r="AD1" s="515" t="s">
        <v>77</v>
      </c>
      <c r="AE1" s="515" t="s">
        <v>78</v>
      </c>
    </row>
    <row r="2" spans="1:31" ht="12.75">
      <c r="A2" s="24"/>
      <c r="B2" s="41"/>
      <c r="C2" s="505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18"/>
      <c r="AB2" s="521"/>
      <c r="AC2" s="516"/>
      <c r="AD2" s="516"/>
      <c r="AE2" s="516"/>
    </row>
    <row r="3" spans="1:31" ht="18">
      <c r="A3" s="23" t="s">
        <v>47</v>
      </c>
      <c r="B3" s="41"/>
      <c r="C3" s="505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18"/>
      <c r="AB3" s="521"/>
      <c r="AC3" s="516"/>
      <c r="AD3" s="516"/>
      <c r="AE3" s="516"/>
    </row>
    <row r="4" spans="1:31" ht="12.75">
      <c r="A4" s="24"/>
      <c r="B4" s="41"/>
      <c r="C4" s="505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18"/>
      <c r="AB4" s="521"/>
      <c r="AC4" s="516"/>
      <c r="AD4" s="516"/>
      <c r="AE4" s="516"/>
    </row>
    <row r="5" spans="1:31" ht="12.75">
      <c r="A5" s="24"/>
      <c r="B5" s="41"/>
      <c r="C5" s="505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18"/>
      <c r="AB5" s="521"/>
      <c r="AC5" s="516"/>
      <c r="AD5" s="516"/>
      <c r="AE5" s="516"/>
    </row>
    <row r="6" spans="1:31" ht="12.75">
      <c r="A6" s="24"/>
      <c r="B6" s="41"/>
      <c r="C6" s="505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18"/>
      <c r="AB6" s="521"/>
      <c r="AC6" s="516"/>
      <c r="AD6" s="516"/>
      <c r="AE6" s="516"/>
    </row>
    <row r="7" spans="1:31" ht="12.75">
      <c r="A7" s="24"/>
      <c r="B7" s="41"/>
      <c r="C7" s="505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18"/>
      <c r="AB7" s="521"/>
      <c r="AC7" s="516"/>
      <c r="AD7" s="516"/>
      <c r="AE7" s="516"/>
    </row>
    <row r="8" spans="1:31" ht="12.75">
      <c r="A8" s="24"/>
      <c r="B8" s="41"/>
      <c r="C8" s="505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18"/>
      <c r="AB8" s="521"/>
      <c r="AC8" s="516"/>
      <c r="AD8" s="516"/>
      <c r="AE8" s="516"/>
    </row>
    <row r="9" spans="1:31" ht="14.25" customHeight="1" thickBot="1">
      <c r="A9" s="22"/>
      <c r="B9" s="42"/>
      <c r="C9" s="506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19"/>
      <c r="AB9" s="522"/>
      <c r="AC9" s="517"/>
      <c r="AD9" s="517"/>
      <c r="AE9" s="517"/>
    </row>
    <row r="10" spans="1:31" ht="35.25" customHeight="1" thickBot="1">
      <c r="A10" s="25" t="s">
        <v>4</v>
      </c>
      <c r="B10" s="29" t="s">
        <v>76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6" t="s">
        <v>49</v>
      </c>
      <c r="AC10" s="26" t="s">
        <v>25</v>
      </c>
      <c r="AD10" s="26" t="s">
        <v>26</v>
      </c>
      <c r="AE10" s="26" t="s">
        <v>78</v>
      </c>
    </row>
    <row r="11" spans="1:31" ht="30" customHeight="1">
      <c r="A11" s="70" t="s">
        <v>171</v>
      </c>
      <c r="B11" s="19" t="s">
        <v>1</v>
      </c>
      <c r="C11" s="71">
        <v>10</v>
      </c>
      <c r="D11" s="72">
        <v>2</v>
      </c>
      <c r="E11" s="71">
        <v>10</v>
      </c>
      <c r="F11" s="72">
        <v>5</v>
      </c>
      <c r="G11" s="72">
        <v>6</v>
      </c>
      <c r="H11" s="72">
        <v>6</v>
      </c>
      <c r="I11" s="72">
        <v>8</v>
      </c>
      <c r="J11" s="71">
        <v>5</v>
      </c>
      <c r="K11" s="71">
        <v>10</v>
      </c>
      <c r="L11" s="71">
        <v>10</v>
      </c>
      <c r="M11" s="71">
        <v>10</v>
      </c>
      <c r="N11" s="71">
        <v>10</v>
      </c>
      <c r="O11" s="71">
        <v>8</v>
      </c>
      <c r="P11" s="71">
        <v>6</v>
      </c>
      <c r="Q11" s="71">
        <v>3</v>
      </c>
      <c r="R11" s="71">
        <v>10</v>
      </c>
      <c r="S11" s="71">
        <v>5</v>
      </c>
      <c r="T11" s="71">
        <v>6</v>
      </c>
      <c r="U11" s="71">
        <v>8</v>
      </c>
      <c r="V11" s="71">
        <v>6</v>
      </c>
      <c r="W11" s="71">
        <v>5</v>
      </c>
      <c r="X11" s="71">
        <v>6</v>
      </c>
      <c r="Y11" s="71">
        <v>5</v>
      </c>
      <c r="Z11" s="71">
        <v>10</v>
      </c>
      <c r="AA11" s="71">
        <v>10</v>
      </c>
      <c r="AB11" s="75">
        <f aca="true" t="shared" si="0" ref="AB11:AB16">SUM(C11:AA11)</f>
        <v>180</v>
      </c>
      <c r="AC11" s="10">
        <v>5700</v>
      </c>
      <c r="AD11" s="112">
        <f aca="true" t="shared" si="1" ref="AD11:AD16">(AC11*1.16)</f>
        <v>6611.999999999999</v>
      </c>
      <c r="AE11" s="10">
        <f aca="true" t="shared" si="2" ref="AE11:AE16">AB11*AD11</f>
        <v>1190159.9999999998</v>
      </c>
    </row>
    <row r="12" spans="1:31" ht="30" customHeight="1">
      <c r="A12" s="108" t="s">
        <v>9</v>
      </c>
      <c r="B12" s="14" t="s">
        <v>2</v>
      </c>
      <c r="C12" s="53">
        <v>1</v>
      </c>
      <c r="D12" s="54">
        <v>1</v>
      </c>
      <c r="E12" s="53">
        <v>1</v>
      </c>
      <c r="F12" s="54"/>
      <c r="G12" s="54"/>
      <c r="H12" s="54"/>
      <c r="I12" s="54">
        <v>1</v>
      </c>
      <c r="J12" s="53">
        <v>1</v>
      </c>
      <c r="K12" s="53"/>
      <c r="L12" s="53">
        <v>1</v>
      </c>
      <c r="M12" s="53"/>
      <c r="N12" s="53"/>
      <c r="O12" s="53"/>
      <c r="P12" s="53">
        <v>1</v>
      </c>
      <c r="Q12" s="53"/>
      <c r="R12" s="53">
        <v>1</v>
      </c>
      <c r="S12" s="53"/>
      <c r="T12" s="119"/>
      <c r="U12" s="53"/>
      <c r="V12" s="119"/>
      <c r="W12" s="53"/>
      <c r="X12" s="53">
        <v>1</v>
      </c>
      <c r="Y12" s="53">
        <v>1</v>
      </c>
      <c r="Z12" s="53"/>
      <c r="AA12" s="53"/>
      <c r="AB12" s="56">
        <f t="shared" si="0"/>
        <v>10</v>
      </c>
      <c r="AC12" s="140">
        <v>233000</v>
      </c>
      <c r="AD12" s="113">
        <f t="shared" si="1"/>
        <v>270280</v>
      </c>
      <c r="AE12" s="11">
        <f t="shared" si="2"/>
        <v>2702800</v>
      </c>
    </row>
    <row r="13" spans="1:31" ht="30" customHeight="1">
      <c r="A13" s="108" t="s">
        <v>11</v>
      </c>
      <c r="B13" s="14" t="s">
        <v>2</v>
      </c>
      <c r="C13" s="53"/>
      <c r="D13" s="54"/>
      <c r="E13" s="53">
        <v>1</v>
      </c>
      <c r="F13" s="54">
        <v>1</v>
      </c>
      <c r="G13" s="54"/>
      <c r="H13" s="54">
        <v>1</v>
      </c>
      <c r="I13" s="54"/>
      <c r="J13" s="53"/>
      <c r="K13" s="53">
        <v>1</v>
      </c>
      <c r="L13" s="53"/>
      <c r="M13" s="53"/>
      <c r="N13" s="53">
        <v>1</v>
      </c>
      <c r="O13" s="53"/>
      <c r="P13" s="53"/>
      <c r="Q13" s="53"/>
      <c r="R13" s="86"/>
      <c r="S13" s="53"/>
      <c r="T13" s="53"/>
      <c r="U13" s="53"/>
      <c r="V13" s="53"/>
      <c r="W13" s="53"/>
      <c r="X13" s="53"/>
      <c r="Y13" s="53"/>
      <c r="Z13" s="53">
        <v>1</v>
      </c>
      <c r="AA13" s="53">
        <v>1</v>
      </c>
      <c r="AB13" s="56">
        <f t="shared" si="0"/>
        <v>7</v>
      </c>
      <c r="AC13" s="11">
        <v>540000</v>
      </c>
      <c r="AD13" s="113">
        <f t="shared" si="1"/>
        <v>626400</v>
      </c>
      <c r="AE13" s="11">
        <f t="shared" si="2"/>
        <v>4384800</v>
      </c>
    </row>
    <row r="14" spans="1:31" ht="30" customHeight="1">
      <c r="A14" s="108" t="s">
        <v>178</v>
      </c>
      <c r="B14" s="14" t="s">
        <v>2</v>
      </c>
      <c r="C14" s="53"/>
      <c r="D14" s="54"/>
      <c r="E14" s="53"/>
      <c r="F14" s="54"/>
      <c r="G14" s="54"/>
      <c r="H14" s="54"/>
      <c r="I14" s="54"/>
      <c r="J14" s="53"/>
      <c r="K14" s="53"/>
      <c r="L14" s="53"/>
      <c r="M14" s="53"/>
      <c r="N14" s="53"/>
      <c r="O14" s="53"/>
      <c r="P14" s="53"/>
      <c r="Q14" s="53"/>
      <c r="R14" s="86"/>
      <c r="S14" s="53">
        <v>1</v>
      </c>
      <c r="T14" s="53"/>
      <c r="U14" s="53"/>
      <c r="V14" s="53"/>
      <c r="W14" s="53"/>
      <c r="X14" s="53"/>
      <c r="Y14" s="53"/>
      <c r="Z14" s="53"/>
      <c r="AA14" s="53"/>
      <c r="AB14" s="56">
        <f t="shared" si="0"/>
        <v>1</v>
      </c>
      <c r="AC14" s="11">
        <v>287000</v>
      </c>
      <c r="AD14" s="113">
        <f t="shared" si="1"/>
        <v>332920</v>
      </c>
      <c r="AE14" s="11">
        <f t="shared" si="2"/>
        <v>332920</v>
      </c>
    </row>
    <row r="15" spans="1:31" ht="30" customHeight="1">
      <c r="A15" s="17" t="s">
        <v>176</v>
      </c>
      <c r="B15" s="14" t="s">
        <v>2</v>
      </c>
      <c r="C15" s="53"/>
      <c r="D15" s="54"/>
      <c r="E15" s="54"/>
      <c r="F15" s="54"/>
      <c r="G15" s="54"/>
      <c r="H15" s="54">
        <v>300</v>
      </c>
      <c r="I15" s="54"/>
      <c r="J15" s="54"/>
      <c r="K15" s="54"/>
      <c r="L15" s="54"/>
      <c r="M15" s="54"/>
      <c r="N15" s="54"/>
      <c r="O15" s="54"/>
      <c r="P15" s="54"/>
      <c r="Q15" s="54"/>
      <c r="R15" s="120"/>
      <c r="S15" s="54"/>
      <c r="T15" s="54"/>
      <c r="U15" s="54"/>
      <c r="V15" s="54"/>
      <c r="W15" s="54"/>
      <c r="X15" s="54"/>
      <c r="Y15" s="54"/>
      <c r="Z15" s="54"/>
      <c r="AA15" s="54"/>
      <c r="AB15" s="56">
        <f t="shared" si="0"/>
        <v>300</v>
      </c>
      <c r="AC15" s="11">
        <v>1700</v>
      </c>
      <c r="AD15" s="113">
        <f t="shared" si="1"/>
        <v>1971.9999999999998</v>
      </c>
      <c r="AE15" s="11">
        <f t="shared" si="2"/>
        <v>591599.9999999999</v>
      </c>
    </row>
    <row r="16" spans="1:31" ht="30" customHeight="1" thickBot="1">
      <c r="A16" s="109" t="s">
        <v>189</v>
      </c>
      <c r="B16" s="111" t="s">
        <v>2</v>
      </c>
      <c r="C16" s="73">
        <v>1</v>
      </c>
      <c r="D16" s="74"/>
      <c r="E16" s="73"/>
      <c r="F16" s="74"/>
      <c r="G16" s="74"/>
      <c r="H16" s="74"/>
      <c r="I16" s="74"/>
      <c r="J16" s="73"/>
      <c r="K16" s="73">
        <v>1</v>
      </c>
      <c r="L16" s="73"/>
      <c r="M16" s="73"/>
      <c r="N16" s="73"/>
      <c r="O16" s="73"/>
      <c r="P16" s="73"/>
      <c r="Q16" s="73"/>
      <c r="R16" s="94"/>
      <c r="S16" s="73"/>
      <c r="T16" s="73"/>
      <c r="U16" s="73">
        <v>1</v>
      </c>
      <c r="V16" s="73"/>
      <c r="W16" s="73"/>
      <c r="X16" s="73"/>
      <c r="Y16" s="73"/>
      <c r="Z16" s="73"/>
      <c r="AA16" s="73"/>
      <c r="AB16" s="76">
        <f t="shared" si="0"/>
        <v>3</v>
      </c>
      <c r="AC16" s="12">
        <v>63000</v>
      </c>
      <c r="AD16" s="115">
        <f t="shared" si="1"/>
        <v>73080</v>
      </c>
      <c r="AE16" s="12">
        <f t="shared" si="2"/>
        <v>219240</v>
      </c>
    </row>
    <row r="17" spans="28:31" ht="21.75" customHeight="1" thickBot="1">
      <c r="AB17" s="45"/>
      <c r="AE17" s="107">
        <f>SUM(AE11:AE16)</f>
        <v>9421520</v>
      </c>
    </row>
    <row r="18" ht="14.25" customHeight="1"/>
  </sheetData>
  <sheetProtection/>
  <mergeCells count="29">
    <mergeCell ref="M1:M9"/>
    <mergeCell ref="N1:N9"/>
    <mergeCell ref="C1:C9"/>
    <mergeCell ref="D1:D9"/>
    <mergeCell ref="E1:E9"/>
    <mergeCell ref="F1:F9"/>
    <mergeCell ref="G1:G9"/>
    <mergeCell ref="H1:H9"/>
    <mergeCell ref="I1:I9"/>
    <mergeCell ref="J1:J9"/>
    <mergeCell ref="K1:K9"/>
    <mergeCell ref="L1:L9"/>
    <mergeCell ref="Y1:Y9"/>
    <mergeCell ref="Z1:Z9"/>
    <mergeCell ref="O1:O9"/>
    <mergeCell ref="P1:P9"/>
    <mergeCell ref="Q1:Q9"/>
    <mergeCell ref="R1:R9"/>
    <mergeCell ref="S1:S9"/>
    <mergeCell ref="T1:T9"/>
    <mergeCell ref="U1:U9"/>
    <mergeCell ref="V1:V9"/>
    <mergeCell ref="W1:W9"/>
    <mergeCell ref="X1:X9"/>
    <mergeCell ref="AE1:AE9"/>
    <mergeCell ref="AA1:AA9"/>
    <mergeCell ref="AB1:AB9"/>
    <mergeCell ref="AC1:AC9"/>
    <mergeCell ref="AD1:AD9"/>
  </mergeCells>
  <printOptions/>
  <pageMargins left="1.4566929133858268" right="0.31496062992125984" top="1.4566929133858268" bottom="1.1811023622047245" header="0.6299212598425197" footer="0"/>
  <pageSetup horizontalDpi="600" verticalDpi="600" orientation="landscape" paperSize="5" scale="76" r:id="rId2"/>
  <headerFooter alignWithMargins="0">
    <oddHeader>&amp;C&amp;"Arial,Negrita"&amp;12DISTRIBUCION ELEMENTOS DE CONSUMO - INSUMOS PARA COMPUTADOR E IMPRESORA - AÑO 2003
COMPRA PARCIAL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Q1">
      <selection activeCell="E11" sqref="E11"/>
    </sheetView>
  </sheetViews>
  <sheetFormatPr defaultColWidth="11.421875" defaultRowHeight="12.75"/>
  <cols>
    <col min="1" max="1" width="43.28125" style="2" customWidth="1"/>
    <col min="2" max="2" width="18.281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28125" style="0" customWidth="1"/>
    <col min="26" max="26" width="6.140625" style="0" customWidth="1"/>
    <col min="27" max="28" width="5.140625" style="0" customWidth="1"/>
    <col min="29" max="29" width="7.140625" style="0" customWidth="1"/>
  </cols>
  <sheetData>
    <row r="1" spans="1:32" ht="36" customHeight="1">
      <c r="A1" s="32"/>
      <c r="B1" s="33"/>
      <c r="C1" s="504" t="s">
        <v>52</v>
      </c>
      <c r="D1" s="507" t="s">
        <v>53</v>
      </c>
      <c r="E1" s="507" t="s">
        <v>54</v>
      </c>
      <c r="F1" s="507" t="s">
        <v>55</v>
      </c>
      <c r="G1" s="507" t="s">
        <v>51</v>
      </c>
      <c r="H1" s="507" t="s">
        <v>56</v>
      </c>
      <c r="I1" s="507" t="s">
        <v>57</v>
      </c>
      <c r="J1" s="507" t="s">
        <v>58</v>
      </c>
      <c r="K1" s="507" t="s">
        <v>59</v>
      </c>
      <c r="L1" s="507" t="s">
        <v>60</v>
      </c>
      <c r="M1" s="507" t="s">
        <v>61</v>
      </c>
      <c r="N1" s="507" t="s">
        <v>62</v>
      </c>
      <c r="O1" s="507" t="s">
        <v>63</v>
      </c>
      <c r="P1" s="507" t="s">
        <v>64</v>
      </c>
      <c r="Q1" s="507" t="s">
        <v>65</v>
      </c>
      <c r="R1" s="507" t="s">
        <v>66</v>
      </c>
      <c r="S1" s="507" t="s">
        <v>67</v>
      </c>
      <c r="T1" s="507" t="s">
        <v>72</v>
      </c>
      <c r="U1" s="507" t="s">
        <v>73</v>
      </c>
      <c r="V1" s="507" t="s">
        <v>74</v>
      </c>
      <c r="W1" s="507" t="s">
        <v>75</v>
      </c>
      <c r="X1" s="507" t="s">
        <v>68</v>
      </c>
      <c r="Y1" s="507" t="s">
        <v>69</v>
      </c>
      <c r="Z1" s="507" t="s">
        <v>70</v>
      </c>
      <c r="AA1" s="507" t="s">
        <v>71</v>
      </c>
      <c r="AB1" s="507" t="s">
        <v>198</v>
      </c>
      <c r="AC1" s="512" t="s">
        <v>48</v>
      </c>
      <c r="AD1" s="515" t="s">
        <v>25</v>
      </c>
      <c r="AE1" s="515" t="s">
        <v>77</v>
      </c>
      <c r="AF1" s="515" t="s">
        <v>78</v>
      </c>
    </row>
    <row r="2" spans="1:32" ht="12.75">
      <c r="A2" s="34"/>
      <c r="B2" s="35"/>
      <c r="C2" s="505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13"/>
      <c r="AD2" s="516"/>
      <c r="AE2" s="516"/>
      <c r="AF2" s="516"/>
    </row>
    <row r="3" spans="1:32" ht="12.75">
      <c r="A3" s="510"/>
      <c r="B3" s="511"/>
      <c r="C3" s="505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13"/>
      <c r="AD3" s="516"/>
      <c r="AE3" s="516"/>
      <c r="AF3" s="516"/>
    </row>
    <row r="4" spans="1:32" ht="12.75">
      <c r="A4" s="36" t="s">
        <v>50</v>
      </c>
      <c r="B4" s="35"/>
      <c r="C4" s="505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13"/>
      <c r="AD4" s="516"/>
      <c r="AE4" s="516"/>
      <c r="AF4" s="516"/>
    </row>
    <row r="5" spans="1:32" ht="12.75">
      <c r="A5" s="37"/>
      <c r="B5" s="35"/>
      <c r="C5" s="505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13"/>
      <c r="AD5" s="516"/>
      <c r="AE5" s="516"/>
      <c r="AF5" s="516"/>
    </row>
    <row r="6" spans="1:32" ht="12.75">
      <c r="A6" s="37"/>
      <c r="B6" s="35"/>
      <c r="C6" s="505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13"/>
      <c r="AD6" s="516"/>
      <c r="AE6" s="516"/>
      <c r="AF6" s="516"/>
    </row>
    <row r="7" spans="1:32" ht="12.75" customHeight="1">
      <c r="A7" s="37"/>
      <c r="B7" s="35"/>
      <c r="C7" s="505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13"/>
      <c r="AD7" s="516"/>
      <c r="AE7" s="516"/>
      <c r="AF7" s="516"/>
    </row>
    <row r="8" spans="1:32" ht="12.75">
      <c r="A8" s="37"/>
      <c r="B8" s="35"/>
      <c r="C8" s="505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13"/>
      <c r="AD8" s="516"/>
      <c r="AE8" s="516"/>
      <c r="AF8" s="516"/>
    </row>
    <row r="9" spans="1:32" ht="15.75" customHeight="1" thickBot="1">
      <c r="A9" s="38"/>
      <c r="B9" s="39"/>
      <c r="C9" s="506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14"/>
      <c r="AD9" s="517"/>
      <c r="AE9" s="517"/>
      <c r="AF9" s="517"/>
    </row>
    <row r="10" spans="1:32" s="3" customFormat="1" ht="30.75" customHeight="1" thickBot="1">
      <c r="A10" s="25" t="s">
        <v>183</v>
      </c>
      <c r="B10" s="29" t="s">
        <v>186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26" t="s">
        <v>49</v>
      </c>
      <c r="AD10" s="26" t="s">
        <v>25</v>
      </c>
      <c r="AE10" s="50" t="s">
        <v>26</v>
      </c>
      <c r="AF10" s="26" t="s">
        <v>78</v>
      </c>
    </row>
    <row r="11" spans="1:32" ht="30.75" customHeight="1">
      <c r="A11" s="161" t="s">
        <v>184</v>
      </c>
      <c r="B11" s="87" t="s">
        <v>143</v>
      </c>
      <c r="C11" s="128">
        <v>30</v>
      </c>
      <c r="D11" s="54">
        <v>20</v>
      </c>
      <c r="E11" s="53"/>
      <c r="F11" s="54">
        <v>40</v>
      </c>
      <c r="G11" s="54"/>
      <c r="H11" s="54">
        <v>30</v>
      </c>
      <c r="I11" s="54">
        <v>20</v>
      </c>
      <c r="J11" s="53">
        <v>20</v>
      </c>
      <c r="K11" s="53">
        <v>40</v>
      </c>
      <c r="L11" s="53">
        <v>70</v>
      </c>
      <c r="M11" s="53">
        <v>20</v>
      </c>
      <c r="N11" s="53">
        <v>40</v>
      </c>
      <c r="O11" s="53">
        <v>30</v>
      </c>
      <c r="P11" s="53">
        <v>20</v>
      </c>
      <c r="Q11" s="53">
        <v>30</v>
      </c>
      <c r="R11" s="53">
        <v>30</v>
      </c>
      <c r="S11" s="53">
        <v>10</v>
      </c>
      <c r="T11" s="53">
        <v>20</v>
      </c>
      <c r="U11" s="53">
        <v>20</v>
      </c>
      <c r="V11" s="53">
        <v>20</v>
      </c>
      <c r="W11" s="53">
        <v>10</v>
      </c>
      <c r="X11" s="53">
        <v>30</v>
      </c>
      <c r="Y11" s="53"/>
      <c r="Z11" s="53">
        <v>50</v>
      </c>
      <c r="AA11" s="53">
        <v>30</v>
      </c>
      <c r="AB11" s="206">
        <v>100</v>
      </c>
      <c r="AC11" s="78">
        <f>SUM(C11:AB11)</f>
        <v>730</v>
      </c>
      <c r="AD11" s="11">
        <v>7600</v>
      </c>
      <c r="AE11" s="11">
        <f>(AD11*1.16)</f>
        <v>8816</v>
      </c>
      <c r="AF11" s="11">
        <f>AC11*AE11</f>
        <v>6435680</v>
      </c>
    </row>
    <row r="12" spans="1:32" ht="30.75" customHeight="1" thickBot="1">
      <c r="A12" s="161" t="s">
        <v>185</v>
      </c>
      <c r="B12" s="87" t="s">
        <v>143</v>
      </c>
      <c r="C12" s="129">
        <v>10</v>
      </c>
      <c r="D12" s="130">
        <v>10</v>
      </c>
      <c r="E12" s="124">
        <v>10</v>
      </c>
      <c r="F12" s="130">
        <v>10</v>
      </c>
      <c r="G12" s="130"/>
      <c r="H12" s="130">
        <v>10</v>
      </c>
      <c r="I12" s="130"/>
      <c r="J12" s="124">
        <v>10</v>
      </c>
      <c r="K12" s="124">
        <v>10</v>
      </c>
      <c r="L12" s="124">
        <v>10</v>
      </c>
      <c r="M12" s="124">
        <v>10</v>
      </c>
      <c r="N12" s="124">
        <v>10</v>
      </c>
      <c r="O12" s="124">
        <v>10</v>
      </c>
      <c r="P12" s="124"/>
      <c r="Q12" s="124">
        <v>10</v>
      </c>
      <c r="R12" s="124">
        <v>10</v>
      </c>
      <c r="S12" s="124"/>
      <c r="T12" s="53">
        <v>10</v>
      </c>
      <c r="U12" s="53">
        <v>10</v>
      </c>
      <c r="V12" s="53">
        <v>10</v>
      </c>
      <c r="W12" s="53"/>
      <c r="X12" s="124">
        <v>10</v>
      </c>
      <c r="Y12" s="124">
        <v>10</v>
      </c>
      <c r="Z12" s="124">
        <v>10</v>
      </c>
      <c r="AA12" s="124">
        <v>10</v>
      </c>
      <c r="AB12" s="77"/>
      <c r="AC12" s="78">
        <f>SUM(C12:AA12)</f>
        <v>200</v>
      </c>
      <c r="AD12" s="11">
        <v>8990</v>
      </c>
      <c r="AE12" s="11">
        <f>(AD12*1.16)</f>
        <v>10428.4</v>
      </c>
      <c r="AF12" s="11">
        <f>AC12*AE12</f>
        <v>2085680</v>
      </c>
    </row>
    <row r="13" spans="1:32" ht="15" customHeight="1" thickBot="1">
      <c r="A13" s="58"/>
      <c r="B13" s="59"/>
      <c r="C13" s="60"/>
      <c r="D13" s="61"/>
      <c r="E13" s="60"/>
      <c r="F13" s="61"/>
      <c r="G13" s="61"/>
      <c r="H13" s="61"/>
      <c r="I13" s="61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59"/>
      <c r="AC13" s="62"/>
      <c r="AD13" s="63"/>
      <c r="AE13" s="68"/>
      <c r="AF13" s="64">
        <f>SUM(AF11:AF12)</f>
        <v>8521360</v>
      </c>
    </row>
    <row r="14" spans="1:30" ht="22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39"/>
      <c r="AD14" s="51"/>
    </row>
  </sheetData>
  <sheetProtection/>
  <mergeCells count="31">
    <mergeCell ref="G1:G9"/>
    <mergeCell ref="H1:H9"/>
    <mergeCell ref="I1:I9"/>
    <mergeCell ref="J1:J9"/>
    <mergeCell ref="C1:C9"/>
    <mergeCell ref="D1:D9"/>
    <mergeCell ref="E1:E9"/>
    <mergeCell ref="F1:F9"/>
    <mergeCell ref="O1:O9"/>
    <mergeCell ref="P1:P9"/>
    <mergeCell ref="Q1:Q9"/>
    <mergeCell ref="M1:M9"/>
    <mergeCell ref="N1:N9"/>
    <mergeCell ref="A3:B3"/>
    <mergeCell ref="AA1:AA9"/>
    <mergeCell ref="AC1:AC9"/>
    <mergeCell ref="AD1:AD9"/>
    <mergeCell ref="W1:W9"/>
    <mergeCell ref="X1:X9"/>
    <mergeCell ref="K1:K9"/>
    <mergeCell ref="L1:L9"/>
    <mergeCell ref="Z1:Z9"/>
    <mergeCell ref="S1:S9"/>
    <mergeCell ref="Y1:Y9"/>
    <mergeCell ref="R1:R9"/>
    <mergeCell ref="AB1:AB9"/>
    <mergeCell ref="AF1:AF9"/>
    <mergeCell ref="AE1:AE9"/>
    <mergeCell ref="T1:T9"/>
    <mergeCell ref="U1:U9"/>
    <mergeCell ref="V1:V9"/>
  </mergeCells>
  <printOptions/>
  <pageMargins left="1.46" right="0.31496062992125984" top="1.26" bottom="1.1811023622047245" header="0.5" footer="0"/>
  <pageSetup horizontalDpi="600" verticalDpi="600" orientation="landscape" paperSize="5" scale="77" r:id="rId2"/>
  <headerFooter alignWithMargins="0">
    <oddHeader>&amp;C&amp;"Arial,Negrita"&amp;12DISTRIBUCION ELEMENTOS DE CONSUMO - PAPEL PARA FOTOCOPIADORA - AÑO 2003
COMPRA PARCIAL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55.57421875" style="2" customWidth="1"/>
    <col min="2" max="2" width="13.8515625" style="0" customWidth="1"/>
    <col min="3" max="3" width="11.00390625" style="0" customWidth="1"/>
    <col min="4" max="4" width="14.421875" style="0" customWidth="1"/>
  </cols>
  <sheetData>
    <row r="1" spans="1:4" s="3" customFormat="1" ht="24" customHeight="1" thickBot="1">
      <c r="A1" s="25" t="s">
        <v>0</v>
      </c>
      <c r="B1" s="163" t="s">
        <v>181</v>
      </c>
      <c r="C1" s="26" t="s">
        <v>188</v>
      </c>
      <c r="D1" s="164" t="s">
        <v>182</v>
      </c>
    </row>
    <row r="2" spans="1:4" ht="21.75" customHeight="1">
      <c r="A2" s="100" t="s">
        <v>83</v>
      </c>
      <c r="B2" s="157" t="s">
        <v>82</v>
      </c>
      <c r="C2" s="189"/>
      <c r="D2" s="190">
        <v>5</v>
      </c>
    </row>
    <row r="3" spans="1:4" ht="21.75" customHeight="1">
      <c r="A3" s="191" t="s">
        <v>87</v>
      </c>
      <c r="B3" s="141" t="s">
        <v>84</v>
      </c>
      <c r="C3" s="167"/>
      <c r="D3" s="192">
        <v>30</v>
      </c>
    </row>
    <row r="4" spans="1:4" ht="21.75" customHeight="1">
      <c r="A4" s="191" t="s">
        <v>85</v>
      </c>
      <c r="B4" s="141" t="s">
        <v>86</v>
      </c>
      <c r="C4" s="167"/>
      <c r="D4" s="192">
        <v>30</v>
      </c>
    </row>
    <row r="5" spans="1:4" ht="21.75" customHeight="1">
      <c r="A5" s="100" t="s">
        <v>104</v>
      </c>
      <c r="B5" s="193" t="s">
        <v>2</v>
      </c>
      <c r="C5" s="173"/>
      <c r="D5" s="181">
        <v>3090</v>
      </c>
    </row>
    <row r="6" spans="1:4" ht="21.75" customHeight="1">
      <c r="A6" s="100" t="s">
        <v>107</v>
      </c>
      <c r="B6" s="193" t="s">
        <v>2</v>
      </c>
      <c r="C6" s="173"/>
      <c r="D6" s="192">
        <v>150</v>
      </c>
    </row>
    <row r="7" spans="1:4" ht="21.75" customHeight="1">
      <c r="A7" s="100" t="s">
        <v>116</v>
      </c>
      <c r="B7" s="193" t="s">
        <v>2</v>
      </c>
      <c r="C7" s="173"/>
      <c r="D7" s="192">
        <v>251</v>
      </c>
    </row>
    <row r="8" spans="1:4" ht="21.75" customHeight="1">
      <c r="A8" s="100" t="s">
        <v>187</v>
      </c>
      <c r="B8" s="179" t="s">
        <v>81</v>
      </c>
      <c r="C8" s="194"/>
      <c r="D8" s="192">
        <v>302</v>
      </c>
    </row>
    <row r="9" spans="1:4" ht="21.75" customHeight="1">
      <c r="A9" s="150" t="s">
        <v>32</v>
      </c>
      <c r="B9" s="179" t="s">
        <v>124</v>
      </c>
      <c r="C9" s="194"/>
      <c r="D9" s="192">
        <v>213</v>
      </c>
    </row>
    <row r="10" spans="1:4" ht="21.75" customHeight="1">
      <c r="A10" s="100" t="s">
        <v>37</v>
      </c>
      <c r="B10" s="193" t="s">
        <v>2</v>
      </c>
      <c r="C10" s="173"/>
      <c r="D10" s="181">
        <v>1075</v>
      </c>
    </row>
    <row r="11" spans="1:4" ht="21.75" customHeight="1" thickBot="1">
      <c r="A11" s="195" t="s">
        <v>36</v>
      </c>
      <c r="B11" s="196" t="s">
        <v>2</v>
      </c>
      <c r="C11" s="188"/>
      <c r="D11" s="197">
        <v>1140</v>
      </c>
    </row>
    <row r="12" spans="1:4" ht="21.75" customHeight="1" thickBot="1">
      <c r="A12" s="146" t="s">
        <v>179</v>
      </c>
      <c r="B12" s="59"/>
      <c r="C12" s="162"/>
      <c r="D12" s="143"/>
    </row>
    <row r="13" spans="1:4" ht="21.75" customHeight="1" thickBot="1">
      <c r="A13" s="147" t="s">
        <v>180</v>
      </c>
      <c r="B13" s="59"/>
      <c r="C13" s="59"/>
      <c r="D13" s="144"/>
    </row>
    <row r="14" spans="1:4" ht="21.75" customHeight="1" thickBot="1">
      <c r="A14" s="147" t="s">
        <v>78</v>
      </c>
      <c r="B14" s="59"/>
      <c r="C14" s="59"/>
      <c r="D14" s="144"/>
    </row>
  </sheetData>
  <sheetProtection/>
  <printOptions/>
  <pageMargins left="0.63" right="0.5511811023622047" top="1.91" bottom="1.1811023622047245" header="1.220472440944882" footer="0"/>
  <pageSetup horizontalDpi="600" verticalDpi="600" orientation="portrait" r:id="rId2"/>
  <headerFooter alignWithMargins="0">
    <oddHeader>&amp;C&amp;"Arial,Negrita"&amp;12CONTRALORIA DE BOGOTA D.C.
COMPRA PARCIAL UTILES DE OFICINA AÑO 2003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55.28125" style="2" customWidth="1"/>
    <col min="2" max="2" width="12.00390625" style="0" customWidth="1"/>
    <col min="3" max="3" width="10.8515625" style="0" customWidth="1"/>
    <col min="4" max="4" width="15.7109375" style="0" customWidth="1"/>
  </cols>
  <sheetData>
    <row r="1" spans="1:4" s="1" customFormat="1" ht="33.75" customHeight="1" thickBot="1">
      <c r="A1" s="159" t="s">
        <v>46</v>
      </c>
      <c r="B1" s="29" t="s">
        <v>181</v>
      </c>
      <c r="C1" s="26" t="s">
        <v>188</v>
      </c>
      <c r="D1" s="170" t="s">
        <v>182</v>
      </c>
    </row>
    <row r="2" spans="1:4" ht="34.5" customHeight="1">
      <c r="A2" s="97" t="s">
        <v>156</v>
      </c>
      <c r="B2" s="155" t="s">
        <v>2</v>
      </c>
      <c r="C2" s="174"/>
      <c r="D2" s="201">
        <v>6</v>
      </c>
    </row>
    <row r="3" spans="1:4" ht="34.5" customHeight="1">
      <c r="A3" s="98" t="s">
        <v>157</v>
      </c>
      <c r="B3" s="156" t="s">
        <v>2</v>
      </c>
      <c r="C3" s="172"/>
      <c r="D3" s="202">
        <v>2</v>
      </c>
    </row>
    <row r="4" spans="1:4" ht="34.5" customHeight="1">
      <c r="A4" s="99" t="s">
        <v>158</v>
      </c>
      <c r="B4" s="157" t="s">
        <v>2</v>
      </c>
      <c r="C4" s="173"/>
      <c r="D4" s="202">
        <v>9</v>
      </c>
    </row>
    <row r="5" spans="1:4" ht="34.5" customHeight="1">
      <c r="A5" s="99" t="s">
        <v>159</v>
      </c>
      <c r="B5" s="157" t="s">
        <v>2</v>
      </c>
      <c r="C5" s="173"/>
      <c r="D5" s="202">
        <v>1</v>
      </c>
    </row>
    <row r="6" spans="1:4" ht="34.5" customHeight="1">
      <c r="A6" s="99" t="s">
        <v>160</v>
      </c>
      <c r="B6" s="157" t="s">
        <v>2</v>
      </c>
      <c r="C6" s="173"/>
      <c r="D6" s="202">
        <v>1</v>
      </c>
    </row>
    <row r="7" spans="1:4" ht="34.5" customHeight="1">
      <c r="A7" s="99" t="s">
        <v>161</v>
      </c>
      <c r="B7" s="157" t="s">
        <v>2</v>
      </c>
      <c r="C7" s="173"/>
      <c r="D7" s="202">
        <v>3</v>
      </c>
    </row>
    <row r="8" spans="1:4" ht="34.5" customHeight="1">
      <c r="A8" s="99" t="s">
        <v>162</v>
      </c>
      <c r="B8" s="157" t="s">
        <v>2</v>
      </c>
      <c r="C8" s="173"/>
      <c r="D8" s="202">
        <v>1</v>
      </c>
    </row>
    <row r="9" spans="1:4" ht="34.5" customHeight="1">
      <c r="A9" s="99" t="s">
        <v>163</v>
      </c>
      <c r="B9" s="157" t="s">
        <v>2</v>
      </c>
      <c r="C9" s="173"/>
      <c r="D9" s="202">
        <v>1</v>
      </c>
    </row>
    <row r="10" spans="1:4" ht="34.5" customHeight="1">
      <c r="A10" s="100" t="s">
        <v>164</v>
      </c>
      <c r="B10" s="157" t="s">
        <v>2</v>
      </c>
      <c r="C10" s="173"/>
      <c r="D10" s="202">
        <v>2</v>
      </c>
    </row>
    <row r="11" spans="1:4" ht="34.5" customHeight="1" thickBot="1">
      <c r="A11" s="100" t="s">
        <v>165</v>
      </c>
      <c r="B11" s="157" t="s">
        <v>2</v>
      </c>
      <c r="C11" s="188"/>
      <c r="D11" s="203">
        <v>1</v>
      </c>
    </row>
    <row r="12" spans="1:4" ht="34.5" customHeight="1" hidden="1">
      <c r="A12" s="101" t="s">
        <v>166</v>
      </c>
      <c r="B12" s="158" t="s">
        <v>2</v>
      </c>
      <c r="C12" s="189"/>
      <c r="D12" s="200">
        <v>12</v>
      </c>
    </row>
    <row r="13" spans="1:4" ht="34.5" customHeight="1" hidden="1" thickBot="1">
      <c r="A13" s="102" t="s">
        <v>167</v>
      </c>
      <c r="B13" s="148" t="s">
        <v>168</v>
      </c>
      <c r="C13" s="188"/>
      <c r="D13" s="171">
        <v>5</v>
      </c>
    </row>
    <row r="14" spans="1:4" ht="34.5" customHeight="1" thickBot="1">
      <c r="A14" s="146" t="s">
        <v>179</v>
      </c>
      <c r="B14" s="59"/>
      <c r="C14" s="162"/>
      <c r="D14" s="143"/>
    </row>
    <row r="15" spans="1:4" ht="34.5" customHeight="1" thickBot="1">
      <c r="A15" s="147" t="s">
        <v>180</v>
      </c>
      <c r="B15" s="59"/>
      <c r="C15" s="59"/>
      <c r="D15" s="144"/>
    </row>
    <row r="16" spans="1:4" ht="34.5" customHeight="1" thickBot="1">
      <c r="A16" s="147" t="s">
        <v>78</v>
      </c>
      <c r="B16" s="59"/>
      <c r="C16" s="59"/>
      <c r="D16" s="144"/>
    </row>
  </sheetData>
  <sheetProtection/>
  <printOptions/>
  <pageMargins left="0.68" right="0.5511811023622047" top="1.93" bottom="1.1811023622047245" header="1.220472440944882" footer="0"/>
  <pageSetup horizontalDpi="600" verticalDpi="600" orientation="portrait" r:id="rId2"/>
  <headerFooter alignWithMargins="0">
    <oddHeader>&amp;C&amp;"Arial,Negrita"&amp;12CONTRALORIA DE BOGOTA D.C.
COMPRA PARCIAL TONER PARA FOTOCOPIADORA AÑO 2003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66.8515625" style="2" customWidth="1"/>
    <col min="2" max="3" width="11.7109375" style="0" customWidth="1"/>
    <col min="4" max="4" width="15.7109375" style="0" customWidth="1"/>
  </cols>
  <sheetData>
    <row r="1" spans="1:4" ht="35.25" customHeight="1" thickBot="1">
      <c r="A1" s="25" t="s">
        <v>4</v>
      </c>
      <c r="B1" s="29" t="s">
        <v>181</v>
      </c>
      <c r="C1" s="26" t="s">
        <v>188</v>
      </c>
      <c r="D1" s="170" t="s">
        <v>182</v>
      </c>
    </row>
    <row r="2" spans="1:4" ht="34.5" customHeight="1">
      <c r="A2" s="149" t="s">
        <v>190</v>
      </c>
      <c r="B2" s="186" t="s">
        <v>1</v>
      </c>
      <c r="C2" s="169"/>
      <c r="D2" s="160">
        <v>180</v>
      </c>
    </row>
    <row r="3" spans="1:4" ht="34.5" customHeight="1">
      <c r="A3" s="150" t="s">
        <v>191</v>
      </c>
      <c r="B3" s="187" t="s">
        <v>2</v>
      </c>
      <c r="C3" s="166"/>
      <c r="D3" s="175">
        <v>10</v>
      </c>
    </row>
    <row r="4" spans="1:4" ht="34.5" customHeight="1">
      <c r="A4" s="150" t="s">
        <v>192</v>
      </c>
      <c r="B4" s="187" t="s">
        <v>2</v>
      </c>
      <c r="C4" s="166"/>
      <c r="D4" s="165">
        <v>7</v>
      </c>
    </row>
    <row r="5" spans="1:4" ht="34.5" customHeight="1">
      <c r="A5" s="150" t="s">
        <v>193</v>
      </c>
      <c r="B5" s="187" t="s">
        <v>2</v>
      </c>
      <c r="C5" s="166"/>
      <c r="D5" s="175">
        <v>1</v>
      </c>
    </row>
    <row r="6" spans="1:4" ht="34.5" customHeight="1">
      <c r="A6" s="151" t="s">
        <v>194</v>
      </c>
      <c r="B6" s="187" t="s">
        <v>2</v>
      </c>
      <c r="C6" s="166"/>
      <c r="D6" s="165">
        <v>300</v>
      </c>
    </row>
    <row r="7" spans="1:4" ht="34.5" customHeight="1" thickBot="1">
      <c r="A7" s="152" t="s">
        <v>195</v>
      </c>
      <c r="B7" s="148" t="s">
        <v>2</v>
      </c>
      <c r="C7" s="168"/>
      <c r="D7" s="176">
        <v>3</v>
      </c>
    </row>
    <row r="8" spans="1:4" ht="34.5" customHeight="1" thickBot="1">
      <c r="A8" s="153" t="s">
        <v>179</v>
      </c>
      <c r="B8" s="59"/>
      <c r="C8" s="162"/>
      <c r="D8" s="142"/>
    </row>
    <row r="9" spans="1:4" ht="34.5" customHeight="1" thickBot="1">
      <c r="A9" s="154" t="s">
        <v>180</v>
      </c>
      <c r="B9" s="59"/>
      <c r="C9" s="59"/>
      <c r="D9" s="145"/>
    </row>
    <row r="10" spans="1:4" ht="34.5" customHeight="1" thickBot="1">
      <c r="A10" s="154" t="s">
        <v>78</v>
      </c>
      <c r="B10" s="59"/>
      <c r="C10" s="59"/>
      <c r="D10" s="145"/>
    </row>
  </sheetData>
  <sheetProtection/>
  <printOptions/>
  <pageMargins left="0.82" right="0.5511811023622047" top="1.96" bottom="1.1811023622047245" header="1.220472440944882" footer="0"/>
  <pageSetup horizontalDpi="600" verticalDpi="600" orientation="portrait" scale="85" r:id="rId2"/>
  <headerFooter alignWithMargins="0">
    <oddHeader>&amp;C&amp;"Arial,Negrita"&amp;12CONTRALORIA DE BOGOTA D.C.
COMPRA PARCIAL TONER, DISKETT Y CD PARA IMPRESORA Y COMPUTADOR
AÑO 2003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cgarzon</cp:lastModifiedBy>
  <cp:lastPrinted>2009-12-28T14:32:28Z</cp:lastPrinted>
  <dcterms:created xsi:type="dcterms:W3CDTF">2001-09-14T14:21:30Z</dcterms:created>
  <dcterms:modified xsi:type="dcterms:W3CDTF">2009-12-28T14:32:38Z</dcterms:modified>
  <cp:category/>
  <cp:version/>
  <cp:contentType/>
  <cp:contentStatus/>
</cp:coreProperties>
</file>